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workbookProtection workbookPassword="DDBF" lockStructure="1"/>
  <bookViews>
    <workbookView xWindow="0" yWindow="0" windowWidth="20730" windowHeight="11760"/>
  </bookViews>
  <sheets>
    <sheet name="Scheda_COP-SEPR" sheetId="3" r:id="rId1"/>
    <sheet name="Unità_COP-SEPR" sheetId="6" state="hidden" r:id="rId2"/>
    <sheet name="Data_Base_COP" sheetId="4" state="hidden" r:id="rId3"/>
    <sheet name="Data_Base_SEPR" sheetId="5" state="hidden" r:id="rId4"/>
    <sheet name="Traduzioni_SEPR" sheetId="8" state="hidden" r:id="rId5"/>
    <sheet name="Traduzioni_COP" sheetId="9" state="hidden" r:id="rId6"/>
    <sheet name="Foglio1" sheetId="10" state="hidden" r:id="rId7"/>
  </sheets>
  <definedNames>
    <definedName name="_xlnm._FilterDatabase" localSheetId="1" hidden="1">'Unità_COP-SEPR'!$B$2:$B$208</definedName>
  </definedNames>
  <calcPr calcId="145621" iterate="1" iterateCount="2" iterateDelta="0.0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M10" i="3"/>
  <c r="C8" i="3"/>
  <c r="K51" i="3" l="1"/>
  <c r="K50" i="3"/>
  <c r="A37" i="3"/>
  <c r="K48" i="3"/>
  <c r="K47" i="3"/>
  <c r="K46" i="3"/>
  <c r="K45" i="3"/>
  <c r="K44" i="3"/>
  <c r="K43" i="3"/>
  <c r="K42" i="3"/>
  <c r="F3" i="3"/>
  <c r="K5" i="3"/>
  <c r="A5" i="3"/>
  <c r="K4" i="3"/>
  <c r="A4" i="3"/>
  <c r="A5" i="4" l="1"/>
  <c r="F5" i="3" l="1"/>
  <c r="N6" i="3"/>
  <c r="N11" i="3"/>
  <c r="N10" i="3"/>
  <c r="N7" i="3"/>
  <c r="K34" i="3"/>
  <c r="K29" i="3"/>
  <c r="K24" i="3"/>
  <c r="K19" i="3"/>
  <c r="K14" i="3"/>
  <c r="K9" i="3"/>
  <c r="K39" i="3"/>
  <c r="K38" i="3"/>
  <c r="K37" i="3"/>
  <c r="K36" i="3"/>
  <c r="K35" i="3"/>
  <c r="K32" i="3"/>
  <c r="K31" i="3"/>
  <c r="K30" i="3"/>
  <c r="K27" i="3"/>
  <c r="K26" i="3"/>
  <c r="K25" i="3"/>
  <c r="K22" i="3"/>
  <c r="K21" i="3"/>
  <c r="K20" i="3"/>
  <c r="K17" i="3"/>
  <c r="K16" i="3"/>
  <c r="K15" i="3"/>
  <c r="K12" i="3"/>
  <c r="K11" i="3"/>
  <c r="K10" i="3"/>
  <c r="K7" i="3"/>
  <c r="K6" i="3"/>
  <c r="E22" i="3" l="1"/>
  <c r="D22" i="3"/>
  <c r="C22" i="3"/>
  <c r="B22" i="3"/>
  <c r="A22" i="3"/>
  <c r="A17" i="3"/>
  <c r="A12" i="3"/>
  <c r="A7" i="3"/>
  <c r="A26" i="3"/>
  <c r="A25" i="3"/>
  <c r="A24" i="3"/>
  <c r="A23" i="3"/>
  <c r="A20" i="3"/>
  <c r="A19" i="3"/>
  <c r="A18" i="3"/>
  <c r="A15" i="3"/>
  <c r="A14" i="3"/>
  <c r="A13" i="3"/>
  <c r="A10" i="3"/>
  <c r="A9" i="3"/>
  <c r="A8" i="3"/>
  <c r="M31" i="3"/>
  <c r="M30" i="3"/>
  <c r="M26" i="3"/>
  <c r="M25" i="3"/>
  <c r="M21" i="3"/>
  <c r="M20" i="3"/>
  <c r="M16" i="3"/>
  <c r="M15" i="3"/>
  <c r="M11" i="3"/>
  <c r="M7" i="3"/>
  <c r="M6" i="3"/>
  <c r="C19" i="3"/>
  <c r="C18" i="3"/>
  <c r="C14" i="3"/>
  <c r="C13" i="3"/>
  <c r="C9" i="3"/>
  <c r="N31" i="3"/>
  <c r="N30" i="3"/>
  <c r="N26" i="3"/>
  <c r="N25" i="3"/>
  <c r="N21" i="3"/>
  <c r="N20" i="3"/>
  <c r="N16" i="3"/>
  <c r="N15" i="3"/>
  <c r="D19" i="3"/>
  <c r="D18" i="3"/>
  <c r="D14" i="3"/>
  <c r="D13" i="3"/>
  <c r="D9" i="3"/>
  <c r="D8" i="3"/>
  <c r="A38" i="4"/>
  <c r="A29" i="4"/>
  <c r="A27" i="4"/>
  <c r="A26" i="4"/>
  <c r="A25" i="4"/>
  <c r="A24" i="4"/>
  <c r="E23" i="4"/>
  <c r="D23" i="4"/>
  <c r="C23" i="4"/>
  <c r="B23" i="4"/>
  <c r="A23" i="4"/>
  <c r="A21" i="4"/>
  <c r="D20" i="4"/>
  <c r="C20" i="4"/>
  <c r="A20" i="4"/>
  <c r="D19" i="4"/>
  <c r="C19" i="4"/>
  <c r="A19" i="4"/>
  <c r="E18" i="4"/>
  <c r="D18" i="4"/>
  <c r="C18" i="4"/>
  <c r="B18" i="4"/>
  <c r="A18" i="4"/>
  <c r="A16" i="4"/>
  <c r="D15" i="4"/>
  <c r="C15" i="4"/>
  <c r="A15" i="4"/>
  <c r="D14" i="4"/>
  <c r="C14" i="4"/>
  <c r="A14" i="4"/>
  <c r="E13" i="4"/>
  <c r="D13" i="4"/>
  <c r="C13" i="4"/>
  <c r="B13" i="4"/>
  <c r="A13" i="4"/>
  <c r="A11" i="4"/>
  <c r="D10" i="4"/>
  <c r="C10" i="4"/>
  <c r="A10" i="4"/>
  <c r="D9" i="4"/>
  <c r="C9" i="4"/>
  <c r="A9" i="4"/>
  <c r="E8" i="4"/>
  <c r="D8" i="4"/>
  <c r="C8" i="4"/>
  <c r="B8" i="4"/>
  <c r="A8" i="4"/>
  <c r="A6" i="4"/>
  <c r="B4" i="4"/>
  <c r="A4" i="4"/>
  <c r="A3" i="4"/>
  <c r="A2" i="4"/>
  <c r="M12" i="3" l="1"/>
  <c r="N12" i="3"/>
  <c r="N27" i="3"/>
  <c r="N17" i="3"/>
  <c r="M17" i="3"/>
  <c r="N22" i="3"/>
  <c r="M27" i="3"/>
  <c r="C15" i="3"/>
  <c r="M32" i="3"/>
  <c r="D10" i="3"/>
  <c r="M22" i="3"/>
  <c r="D20" i="3"/>
  <c r="D15" i="3"/>
  <c r="C20" i="3"/>
  <c r="C10" i="3"/>
  <c r="C11" i="4"/>
  <c r="C16" i="4"/>
  <c r="C21" i="4"/>
  <c r="D11" i="4"/>
  <c r="D16" i="4"/>
  <c r="N32" i="3"/>
  <c r="D21" i="4"/>
  <c r="A28" i="3" l="1"/>
  <c r="K41" i="3" s="1"/>
  <c r="F2" i="3"/>
</calcChain>
</file>

<file path=xl/sharedStrings.xml><?xml version="1.0" encoding="utf-8"?>
<sst xmlns="http://schemas.openxmlformats.org/spreadsheetml/2006/main" count="1175" uniqueCount="387">
  <si>
    <t xml:space="preserve">Valore </t>
  </si>
  <si>
    <t>Consumo annuo di energia elettrica</t>
  </si>
  <si>
    <t>Indice di prestazione energetica stagionale</t>
  </si>
  <si>
    <t>SEPR</t>
  </si>
  <si>
    <t>Q</t>
  </si>
  <si>
    <t>t</t>
  </si>
  <si>
    <t>COP nominale</t>
  </si>
  <si>
    <r>
      <t>COP</t>
    </r>
    <r>
      <rPr>
        <vertAlign val="subscript"/>
        <sz val="11"/>
        <color theme="1"/>
        <rFont val="Calibri"/>
        <family val="2"/>
        <scheme val="minor"/>
      </rPr>
      <t>A</t>
    </r>
  </si>
  <si>
    <r>
      <t>D</t>
    </r>
    <r>
      <rPr>
        <vertAlign val="subscript"/>
        <sz val="11"/>
        <color theme="1"/>
        <rFont val="Calibri"/>
        <family val="2"/>
        <scheme val="minor"/>
      </rPr>
      <t>A</t>
    </r>
  </si>
  <si>
    <r>
      <t>P</t>
    </r>
    <r>
      <rPr>
        <vertAlign val="subscript"/>
        <sz val="11"/>
        <color theme="1"/>
        <rFont val="Calibri"/>
        <family val="2"/>
        <scheme val="minor"/>
      </rPr>
      <t>A</t>
    </r>
  </si>
  <si>
    <t>Unità</t>
  </si>
  <si>
    <t>°C</t>
  </si>
  <si>
    <t>kWh/a</t>
  </si>
  <si>
    <t>kW</t>
  </si>
  <si>
    <t xml:space="preserve">Controllo della capacità </t>
  </si>
  <si>
    <t>R407F</t>
  </si>
  <si>
    <t>&gt;=0,95</t>
  </si>
  <si>
    <t>&gt;=1,60</t>
  </si>
  <si>
    <t>&gt;=2,55</t>
  </si>
  <si>
    <r>
      <t>MT 5 kW &lt; P</t>
    </r>
    <r>
      <rPr>
        <vertAlign val="subscript"/>
        <sz val="11"/>
        <color theme="1"/>
        <rFont val="Calibri"/>
        <family val="2"/>
        <scheme val="minor"/>
      </rPr>
      <t>A</t>
    </r>
    <r>
      <rPr>
        <sz val="11"/>
        <color theme="1"/>
        <rFont val="Calibri"/>
        <family val="2"/>
        <scheme val="minor"/>
      </rPr>
      <t xml:space="preserve"> &lt;=  20 kW</t>
    </r>
  </si>
  <si>
    <r>
      <t>MT 1 kW &lt; P</t>
    </r>
    <r>
      <rPr>
        <vertAlign val="subscript"/>
        <sz val="11"/>
        <color theme="1"/>
        <rFont val="Calibri"/>
        <family val="2"/>
        <scheme val="minor"/>
      </rPr>
      <t>A</t>
    </r>
    <r>
      <rPr>
        <sz val="11"/>
        <color theme="1"/>
        <rFont val="Calibri"/>
        <family val="2"/>
        <scheme val="minor"/>
      </rPr>
      <t xml:space="preserve"> &lt;=  5 kW</t>
    </r>
  </si>
  <si>
    <r>
      <t>COP</t>
    </r>
    <r>
      <rPr>
        <vertAlign val="subscript"/>
        <sz val="11"/>
        <color theme="1"/>
        <rFont val="Calibri"/>
        <family val="2"/>
        <scheme val="minor"/>
      </rPr>
      <t>B</t>
    </r>
  </si>
  <si>
    <r>
      <t>P</t>
    </r>
    <r>
      <rPr>
        <vertAlign val="subscript"/>
        <sz val="11"/>
        <color theme="1"/>
        <rFont val="Calibri"/>
        <family val="2"/>
        <scheme val="minor"/>
      </rPr>
      <t>B</t>
    </r>
  </si>
  <si>
    <r>
      <t>D</t>
    </r>
    <r>
      <rPr>
        <vertAlign val="subscript"/>
        <sz val="11"/>
        <color theme="1"/>
        <rFont val="Calibri"/>
        <family val="2"/>
        <scheme val="minor"/>
      </rPr>
      <t>B</t>
    </r>
  </si>
  <si>
    <r>
      <t>P</t>
    </r>
    <r>
      <rPr>
        <vertAlign val="subscript"/>
        <sz val="11"/>
        <color theme="1"/>
        <rFont val="Calibri"/>
        <family val="2"/>
        <scheme val="minor"/>
      </rPr>
      <t>C</t>
    </r>
  </si>
  <si>
    <r>
      <t>D</t>
    </r>
    <r>
      <rPr>
        <vertAlign val="subscript"/>
        <sz val="11"/>
        <color theme="1"/>
        <rFont val="Calibri"/>
        <family val="2"/>
        <scheme val="minor"/>
      </rPr>
      <t>C</t>
    </r>
  </si>
  <si>
    <r>
      <t>COP</t>
    </r>
    <r>
      <rPr>
        <vertAlign val="subscript"/>
        <sz val="11"/>
        <color theme="1"/>
        <rFont val="Calibri"/>
        <family val="2"/>
        <scheme val="minor"/>
      </rPr>
      <t>C</t>
    </r>
  </si>
  <si>
    <r>
      <t>P</t>
    </r>
    <r>
      <rPr>
        <vertAlign val="subscript"/>
        <sz val="11"/>
        <color theme="1"/>
        <rFont val="Calibri"/>
        <family val="2"/>
        <scheme val="minor"/>
      </rPr>
      <t>D</t>
    </r>
  </si>
  <si>
    <r>
      <t>D</t>
    </r>
    <r>
      <rPr>
        <vertAlign val="subscript"/>
        <sz val="11"/>
        <color theme="1"/>
        <rFont val="Calibri"/>
        <family val="2"/>
        <scheme val="minor"/>
      </rPr>
      <t>D</t>
    </r>
  </si>
  <si>
    <r>
      <t>COP</t>
    </r>
    <r>
      <rPr>
        <vertAlign val="subscript"/>
        <sz val="11"/>
        <color theme="1"/>
        <rFont val="Calibri"/>
        <family val="2"/>
        <scheme val="minor"/>
      </rPr>
      <t>D</t>
    </r>
  </si>
  <si>
    <r>
      <t>P</t>
    </r>
    <r>
      <rPr>
        <vertAlign val="subscript"/>
        <sz val="11"/>
        <color theme="1"/>
        <rFont val="Calibri"/>
        <family val="2"/>
        <scheme val="minor"/>
      </rPr>
      <t>E</t>
    </r>
  </si>
  <si>
    <r>
      <t>D</t>
    </r>
    <r>
      <rPr>
        <vertAlign val="subscript"/>
        <sz val="11"/>
        <color theme="1"/>
        <rFont val="Calibri"/>
        <family val="2"/>
        <scheme val="minor"/>
      </rPr>
      <t>E</t>
    </r>
  </si>
  <si>
    <r>
      <t>COP</t>
    </r>
    <r>
      <rPr>
        <vertAlign val="subscript"/>
        <sz val="11"/>
        <color theme="1"/>
        <rFont val="Calibri"/>
        <family val="2"/>
        <scheme val="minor"/>
      </rPr>
      <t>E</t>
    </r>
  </si>
  <si>
    <t xml:space="preserve"> ---</t>
  </si>
  <si>
    <t>Temperatura di riferimento</t>
  </si>
  <si>
    <t>Temp. Dew point</t>
  </si>
  <si>
    <t>toh</t>
  </si>
  <si>
    <t>Tensione di alimentazione</t>
  </si>
  <si>
    <t>400/3/50</t>
  </si>
  <si>
    <t>V/Ph/Hz</t>
  </si>
  <si>
    <t>Cdc</t>
  </si>
  <si>
    <t>Net</t>
  </si>
  <si>
    <t>Nome e indirizzo del fabbricante</t>
  </si>
  <si>
    <t>SCM FRIGO S.p.a.</t>
  </si>
  <si>
    <t>Strada Zona Industriale, 10 - Vigorovea</t>
  </si>
  <si>
    <t>35020 Sant'Angelo di Piove di Sacco (PD) ITALY</t>
  </si>
  <si>
    <t>Tel. +39 0499 705 000</t>
  </si>
  <si>
    <t>Fax +39 0499 704 947</t>
  </si>
  <si>
    <t>E-Mail: info@scmfrigo.com</t>
  </si>
  <si>
    <t>Internet: www.scmfrigo.com</t>
  </si>
  <si>
    <t>Simbolo*</t>
  </si>
  <si>
    <t>* Simboli presi dalla versione inglese del Regolamento 2015/1095</t>
  </si>
  <si>
    <t>Coefficiente di degradazione delle unità a capacità fissa e progressiva **</t>
  </si>
  <si>
    <t xml:space="preserve">** </t>
  </si>
  <si>
    <t>Tabella di resa secondo regolamento EU 2015/1095</t>
  </si>
  <si>
    <t xml:space="preserve">Dichiarazione SEPR Modello: </t>
  </si>
  <si>
    <t>Refrigerante:</t>
  </si>
  <si>
    <t>COP dichiarato</t>
  </si>
  <si>
    <t>BT 0,4 kW &lt; PA &lt;=  2 kW</t>
  </si>
  <si>
    <t>Item</t>
  </si>
  <si>
    <t>Temperatura di evaporazione</t>
  </si>
  <si>
    <t>Punto A: Parametri a pieno carico e temperatura ambiente pari a 32 °C</t>
  </si>
  <si>
    <t>Potenza assorbita nominale</t>
  </si>
  <si>
    <t>Capacità frigorifera dichiarata</t>
  </si>
  <si>
    <t>Capacità frigorifera moninale</t>
  </si>
  <si>
    <t>Potenza assorbita dichiarata</t>
  </si>
  <si>
    <t>Temperatura gas aspirazione</t>
  </si>
  <si>
    <t>Altri punti</t>
  </si>
  <si>
    <t>Punto B: Parametri a pieno carico e temperatura ambiente pari a 25 °C</t>
  </si>
  <si>
    <t>Punto E: Parametri a pieno carico e temperatura ambiente pari a 43 °C</t>
  </si>
  <si>
    <t>Punto C: Parametri a pieno carico e temperatura ambiente pari a 15 °C</t>
  </si>
  <si>
    <t>Punto D: Parametri a pieno carico e temperatura ambiente pari a 5 °C</t>
  </si>
  <si>
    <t xml:space="preserve"> MC - BRQ </t>
  </si>
  <si>
    <t>1 B 005 MT R407F</t>
  </si>
  <si>
    <t>1 B 010 MT R407F</t>
  </si>
  <si>
    <t>1 B 015 MT R407F</t>
  </si>
  <si>
    <t>** Le unità condensatrici non sono sistemi funzionali autonomi il Cdc non può essere determinato con una prova. Per questo il coefficiente di penalizzazione Cdc (0,25) è secondo EN 13215, allegato A.</t>
  </si>
  <si>
    <t>V B 200 MT R407F</t>
  </si>
  <si>
    <t>V B 250 MT R407F</t>
  </si>
  <si>
    <t>V B 300 MT R407F</t>
  </si>
  <si>
    <t>V B 350 MT R407F</t>
  </si>
  <si>
    <t>V B 400 MT R407F</t>
  </si>
  <si>
    <t>1 B 005 MT R448A</t>
  </si>
  <si>
    <t>1 B 015 MT R448A</t>
  </si>
  <si>
    <t>1 B 010 MT R448A</t>
  </si>
  <si>
    <t>1 B 005 MT R449A</t>
  </si>
  <si>
    <t>1 B 010 MT R449A</t>
  </si>
  <si>
    <t>1 B 015 MT R449A</t>
  </si>
  <si>
    <t>1 B 005 MT R404A</t>
  </si>
  <si>
    <t>1 B 010 MT R404A</t>
  </si>
  <si>
    <t>1 B 015 MT R404A</t>
  </si>
  <si>
    <t>R448A</t>
  </si>
  <si>
    <t>R449A</t>
  </si>
  <si>
    <t>R404A</t>
  </si>
  <si>
    <t>R134a</t>
  </si>
  <si>
    <t>1 B 005 MT R134a</t>
  </si>
  <si>
    <t>1 B 010 MT R134a</t>
  </si>
  <si>
    <t>1 B 015 MT R134a</t>
  </si>
  <si>
    <t>2 B 020 MT R134a</t>
  </si>
  <si>
    <t>2 B 030 MT R134a</t>
  </si>
  <si>
    <t>1 B 005 MT R450A</t>
  </si>
  <si>
    <t>R450A</t>
  </si>
  <si>
    <t>1 B 010 MT R450A</t>
  </si>
  <si>
    <t>1 B 015 MT R450A</t>
  </si>
  <si>
    <t>2 B 020 MT R450A</t>
  </si>
  <si>
    <t>2 B 030 MT R450A</t>
  </si>
  <si>
    <t>1 B 005 BT R407F</t>
  </si>
  <si>
    <t>1 B 010 BT R407F</t>
  </si>
  <si>
    <t>1 B 015BT R407F</t>
  </si>
  <si>
    <t>1 B 020 BT R407F</t>
  </si>
  <si>
    <t>1 B 005 BT R448A</t>
  </si>
  <si>
    <t>1 B 015 BT R448A</t>
  </si>
  <si>
    <t>1 B 010 BT R448A</t>
  </si>
  <si>
    <t>1 B 005 BT R449A</t>
  </si>
  <si>
    <t>1 B 010 BT R449A</t>
  </si>
  <si>
    <t>1 B 015 BT R449A</t>
  </si>
  <si>
    <t>1 B 005 BT R404A</t>
  </si>
  <si>
    <t>1 B 010 BT R404A</t>
  </si>
  <si>
    <t>1 B 015 BT R404A</t>
  </si>
  <si>
    <t>1 B 005 BT R134a</t>
  </si>
  <si>
    <t>1 B 010 BT R134a</t>
  </si>
  <si>
    <t>1 B 005 BT R450A</t>
  </si>
  <si>
    <t>1 B 010 BT R450A</t>
  </si>
  <si>
    <t>1 B 020 BT R448A</t>
  </si>
  <si>
    <t>1 B 020 BT R449A</t>
  </si>
  <si>
    <t>V B 200 MT R448A</t>
  </si>
  <si>
    <t>V B 250 MT R448A</t>
  </si>
  <si>
    <t>V B 300 MT R448A</t>
  </si>
  <si>
    <t>V B 350 MT R448A</t>
  </si>
  <si>
    <t>V B 400 MT R448A</t>
  </si>
  <si>
    <t>V B 200 MT R449A</t>
  </si>
  <si>
    <t>V B 250 MT R449A</t>
  </si>
  <si>
    <t>V B 300 MT R449A</t>
  </si>
  <si>
    <t>V B 350 MT R449A</t>
  </si>
  <si>
    <t>V B 400 MT R449A</t>
  </si>
  <si>
    <t>V B 200 MT R404A</t>
  </si>
  <si>
    <t>V B 250 MT R404A</t>
  </si>
  <si>
    <t>V B 300 MT R404A</t>
  </si>
  <si>
    <t>V B 350 MT R404A</t>
  </si>
  <si>
    <t>V B 400 MT R404A</t>
  </si>
  <si>
    <t>V B 200 MT R134a</t>
  </si>
  <si>
    <t>V B 250 MT R134a</t>
  </si>
  <si>
    <t>V B 300 MT R134a</t>
  </si>
  <si>
    <t>V B 350 MT R134a</t>
  </si>
  <si>
    <t>V B 400 MT R134a</t>
  </si>
  <si>
    <t>V B 200 MT R450A</t>
  </si>
  <si>
    <t>V B 250 MT R450A</t>
  </si>
  <si>
    <t>V B 300 MT R450A</t>
  </si>
  <si>
    <t>V B 350 MT R450A</t>
  </si>
  <si>
    <t>V B 400 MT R450A</t>
  </si>
  <si>
    <t>2 B 025 BT R407F</t>
  </si>
  <si>
    <t>2 B 030 BT R407F</t>
  </si>
  <si>
    <t>2 B 040 BT R407F</t>
  </si>
  <si>
    <t>2 B 050 BT R407F</t>
  </si>
  <si>
    <t>4 B 065 BT R407F</t>
  </si>
  <si>
    <t>4 B 075 BT R407F</t>
  </si>
  <si>
    <t>4 B 100 BT R407F</t>
  </si>
  <si>
    <t>4 B 120 BT R407F</t>
  </si>
  <si>
    <t>6 B 150 BT R407F</t>
  </si>
  <si>
    <t>6 B 200 BT R407F</t>
  </si>
  <si>
    <t>V B 250 BT R407F</t>
  </si>
  <si>
    <t>V B 300 BT R407F</t>
  </si>
  <si>
    <t>2 B 025 BT R448A</t>
  </si>
  <si>
    <t>2 B 030 BT R448A</t>
  </si>
  <si>
    <t>2 B 040 BT R448A</t>
  </si>
  <si>
    <t>2 B 050 BT R448A</t>
  </si>
  <si>
    <t>4 B 065 BT R448A</t>
  </si>
  <si>
    <t>4 B 075 BT R448A</t>
  </si>
  <si>
    <t>4 B 100 BT R448A</t>
  </si>
  <si>
    <t>4 B 120 BT R448A</t>
  </si>
  <si>
    <t>6 B 150 BT R448A</t>
  </si>
  <si>
    <t>6 B 200 BT R448A</t>
  </si>
  <si>
    <t>V B 250 BT R448A</t>
  </si>
  <si>
    <t>V B 300 BT R448A</t>
  </si>
  <si>
    <t>2 B 025 BT R449A</t>
  </si>
  <si>
    <t>2 B 030 BT R449A</t>
  </si>
  <si>
    <t>2 B 040 BT R449A</t>
  </si>
  <si>
    <t>2 B 050 BT R449A</t>
  </si>
  <si>
    <t>4 B 065 BT R449A</t>
  </si>
  <si>
    <t>4 B 075 BT R449A</t>
  </si>
  <si>
    <t>4 B 100 BT R449A</t>
  </si>
  <si>
    <t>4 B 120 BT R449A</t>
  </si>
  <si>
    <t>6 B 150 BT R449A</t>
  </si>
  <si>
    <t>6 B 200 BT R449A</t>
  </si>
  <si>
    <t>V B 250 BT R449A</t>
  </si>
  <si>
    <t>V B 300 BT R449A</t>
  </si>
  <si>
    <t>2 B 020 BT R404A</t>
  </si>
  <si>
    <t>2 B 025 BT R404A</t>
  </si>
  <si>
    <t>2 B 030 BT R404A</t>
  </si>
  <si>
    <t>2 B 040 BT R404A</t>
  </si>
  <si>
    <t>2 B 050 BT R404A</t>
  </si>
  <si>
    <t>4 B 065 BT R404A</t>
  </si>
  <si>
    <t>4 B 075 BT R404A</t>
  </si>
  <si>
    <t>4 B 100 BT R404A</t>
  </si>
  <si>
    <t>4 B 120 BT R404A</t>
  </si>
  <si>
    <t>6 B 150 BT R404</t>
  </si>
  <si>
    <t>6 B 200 BT R404A</t>
  </si>
  <si>
    <t>V B 250 BT R404A</t>
  </si>
  <si>
    <t>V B 300 BT R404A</t>
  </si>
  <si>
    <t>2 B 020 BT R450A</t>
  </si>
  <si>
    <t>2 B 025 BT R450A</t>
  </si>
  <si>
    <t>2 B 030 BT R450A</t>
  </si>
  <si>
    <t>2 B 040 BT R450A</t>
  </si>
  <si>
    <t>2 B 050 BT R450A</t>
  </si>
  <si>
    <t>4 B 065 BT R450A</t>
  </si>
  <si>
    <t>4 B 075 BT R450A</t>
  </si>
  <si>
    <t>4 B 100 BT R450A</t>
  </si>
  <si>
    <t>4 B 120 BT R450A</t>
  </si>
  <si>
    <t>6 B 150 BT R450</t>
  </si>
  <si>
    <t>6 B 200 BT R450A</t>
  </si>
  <si>
    <t>V B 250 BT R450A</t>
  </si>
  <si>
    <t>V B 300 BT R450A</t>
  </si>
  <si>
    <t>2 B 020 BT R134a</t>
  </si>
  <si>
    <t>2 B 025 BT R134a</t>
  </si>
  <si>
    <t>2 B 030 BT R134a</t>
  </si>
  <si>
    <t>2 B 040 BT R134a</t>
  </si>
  <si>
    <t>2 B 050 BT R134a</t>
  </si>
  <si>
    <t>4 B 065 BT R134a</t>
  </si>
  <si>
    <t>4 B 075 BT R134a</t>
  </si>
  <si>
    <t>4 B 100 BT R134a</t>
  </si>
  <si>
    <t>4 B 120 BT R134a</t>
  </si>
  <si>
    <t>6 B 150 BT R134a</t>
  </si>
  <si>
    <t>6 B 200 BT R134a</t>
  </si>
  <si>
    <t>V B 250 BT R134a</t>
  </si>
  <si>
    <t>V B 300 BT R134a</t>
  </si>
  <si>
    <t>IT</t>
  </si>
  <si>
    <t>GB</t>
  </si>
  <si>
    <t>D</t>
  </si>
  <si>
    <t>F</t>
  </si>
  <si>
    <t>Performance Data Sheet according to EU 2015/1095</t>
  </si>
  <si>
    <t>Evaporating temperature</t>
  </si>
  <si>
    <t>Refrigerant:</t>
  </si>
  <si>
    <t>Kältemittel:</t>
  </si>
  <si>
    <t>Fluide frigorigéne:</t>
  </si>
  <si>
    <t>Fiche de performances réglementation EU 2015/1095</t>
  </si>
  <si>
    <t>Pos.</t>
  </si>
  <si>
    <t>Température d'évaporation</t>
  </si>
  <si>
    <t>Consommation annuelle d'électricité</t>
  </si>
  <si>
    <t>Ratio de performances énergétiques saisonnières</t>
  </si>
  <si>
    <t>Point A: Paramètres à pleine charge et à température ambiente 32 °C</t>
  </si>
  <si>
    <t>Point B: Paramètres à pleine charge et à température ambiente 25 °C</t>
  </si>
  <si>
    <t>Point C: Paramètres à pleine charge et à température ambiente 15 °C</t>
  </si>
  <si>
    <t>Point D: Paramètres à pleine charge et à température ambiente 5 °C</t>
  </si>
  <si>
    <t>Point E: Paramètres à pleine charge et à température ambiente 43 °C</t>
  </si>
  <si>
    <t>Puissance frigorifique nominale</t>
  </si>
  <si>
    <t>Puissance absorbée nominale</t>
  </si>
  <si>
    <t>COP nominal</t>
  </si>
  <si>
    <t>Puissance frigorifique indiqée</t>
  </si>
  <si>
    <t>Puissance absorbée indiquée</t>
  </si>
  <si>
    <t>Autres positions</t>
  </si>
  <si>
    <t>Régulateur puissance</t>
  </si>
  <si>
    <t>Température de référence</t>
  </si>
  <si>
    <t>Température de gas aspiré</t>
  </si>
  <si>
    <t>Tension d'alimentation</t>
  </si>
  <si>
    <t>Coefficient de minauration pour les équipements fonctionnant à puissance fixe et étagée par paliers**</t>
  </si>
  <si>
    <t>Contact:</t>
  </si>
  <si>
    <t>* Symboles issus de la version anglaise de la réglementation 2015/1095</t>
  </si>
  <si>
    <t>** Comme les groupes de condensation ne sont pas des systèmes fonctionnant indépendamment, le coefficient Cdc ne peut pas être déterminé à l'aide de mesures. Puor cette raison, ,e coefficient de la réduction (0,25), est conforme à la EN 13215, Annexe A.</t>
  </si>
  <si>
    <t>Leistingsdatenblatt nach EU_Verordnung 2015/1095</t>
  </si>
  <si>
    <t>Posten</t>
  </si>
  <si>
    <t>Verdampfungstemperatur</t>
  </si>
  <si>
    <t>Jahresstromverbrauch</t>
  </si>
  <si>
    <t>Jahresarbeitszahl</t>
  </si>
  <si>
    <t>Punk A: Parameter bei Volllast und einer Umgebungstemperatur von 32 °C</t>
  </si>
  <si>
    <t>Punk B: Parameter bei Volllast und einer Umgebungstemperatur von 25 °C</t>
  </si>
  <si>
    <t>Punk C: Parameter bei Volllast und einer Umgebungstemperatur von 15 °C</t>
  </si>
  <si>
    <t>Punk D: Parameter bei Volllast und einer Umgebungstemperatur von 5 °C</t>
  </si>
  <si>
    <t>Punk E: Parameter bei Volllast und einer Umgebungstemperatur von 43 °C</t>
  </si>
  <si>
    <t>Nennkälteleistung</t>
  </si>
  <si>
    <t>Nennleistungsaufnahme</t>
  </si>
  <si>
    <t>Nenn-Leistungszahl</t>
  </si>
  <si>
    <t>Angegebene Kälteleistung</t>
  </si>
  <si>
    <t>Angegebene Leistungsaufnahme</t>
  </si>
  <si>
    <t>Angegebene Leistungszahl</t>
  </si>
  <si>
    <t>Sonstige Posten</t>
  </si>
  <si>
    <t>Leistungsregler</t>
  </si>
  <si>
    <t>Bezugstemperatur</t>
  </si>
  <si>
    <t>Sauggastemperatur</t>
  </si>
  <si>
    <t>Netzspannung</t>
  </si>
  <si>
    <t>Minderungskoeffizien für Geräte ohne Leistungsregelung**</t>
  </si>
  <si>
    <t>Kontakt:</t>
  </si>
  <si>
    <t>* Symbole übernommen von der englischen Verion der Verordnung 2015/1095</t>
  </si>
  <si>
    <t>** Da Verflüssigungssätze keine eigenständig funktionierende Systeme sind, kann Cdc nicht durch Messungen bestimmt werden. Aus diesem Grund muss der Minderungskoeffizient Cdc (0,25) nach EN 13215, Anhang A angewandt werden.</t>
  </si>
  <si>
    <t>Annual electricity consumption</t>
  </si>
  <si>
    <t xml:space="preserve">Seasonal Energy Performance Ratio </t>
  </si>
  <si>
    <t>Point A: Parameters at full load and ambient temperature 32 °C</t>
  </si>
  <si>
    <t>Point B: Parameters at full load and ambient temperature 25 °C</t>
  </si>
  <si>
    <t>Point C: Parameters at full load and ambient temperature 15 °C</t>
  </si>
  <si>
    <t>Point D: Parameters at full load and ambient temperature 5 °C</t>
  </si>
  <si>
    <t>Point E: Parameters at full load and ambient temperature 43 °C</t>
  </si>
  <si>
    <t>Rated cooling capacity</t>
  </si>
  <si>
    <t>Rated power input</t>
  </si>
  <si>
    <t>Rated COP</t>
  </si>
  <si>
    <t>Declared cooling capacity</t>
  </si>
  <si>
    <t>Declared power input</t>
  </si>
  <si>
    <t>Declared COP</t>
  </si>
  <si>
    <t>Other items</t>
  </si>
  <si>
    <t>Capacity Control</t>
  </si>
  <si>
    <t>Reference temperature</t>
  </si>
  <si>
    <t>Suction gas temperature</t>
  </si>
  <si>
    <t>Power voltage</t>
  </si>
  <si>
    <t>Coefficient of degradation for units w/o capacity control**</t>
  </si>
  <si>
    <t>Contact details:</t>
  </si>
  <si>
    <t>Nome e indirizzo del fabbricante:</t>
  </si>
  <si>
    <t>* Symbols taken from english version of the Regulation 20015/1095</t>
  </si>
  <si>
    <t>** Since condensing units are non functional systems Cdc can not be determined by test. For this reason the default degradation coefficient (0,25) has to be applied according to EN 13215, Annex A.</t>
  </si>
  <si>
    <t>1 B 015 BT R450A</t>
  </si>
  <si>
    <t>1 B 015 BT R134a</t>
  </si>
  <si>
    <t/>
  </si>
  <si>
    <t>2 B 040 MT R450A</t>
  </si>
  <si>
    <t>2 B 050 MT R450A</t>
  </si>
  <si>
    <t>1 B 050 MT R448A</t>
  </si>
  <si>
    <t>1 B 065 MT R448A</t>
  </si>
  <si>
    <t>1 B 070 MT R448A</t>
  </si>
  <si>
    <t>1 B 090 MT R448A</t>
  </si>
  <si>
    <t>1 B 050 MT R449A</t>
  </si>
  <si>
    <t>1 B 065 MT R449A</t>
  </si>
  <si>
    <t>1 B 070 MT R449A</t>
  </si>
  <si>
    <t>1 B 090 MT R449A</t>
  </si>
  <si>
    <t>COP</t>
  </si>
  <si>
    <t>Symbols*</t>
  </si>
  <si>
    <t>Value</t>
  </si>
  <si>
    <t>Unit</t>
  </si>
  <si>
    <t>Select unit model
by clicking here</t>
  </si>
  <si>
    <t>Declaration Model:</t>
  </si>
  <si>
    <t xml:space="preserve">Dichiarazione Modello: </t>
  </si>
  <si>
    <t>Bewertung Modell:</t>
  </si>
  <si>
    <t>Estimation du Modèle:</t>
  </si>
  <si>
    <t>2 B 020 MT R407F</t>
  </si>
  <si>
    <t>2 B 030 MT R407F</t>
  </si>
  <si>
    <t>2 B 040 MT R407F</t>
  </si>
  <si>
    <t>2 B 050 MT R407F</t>
  </si>
  <si>
    <t>2 B 065 MT R407F</t>
  </si>
  <si>
    <t>2 B 070 MT R407F</t>
  </si>
  <si>
    <t>4 B 090 MT R407F</t>
  </si>
  <si>
    <t>4 B 100 MT R407F</t>
  </si>
  <si>
    <t>4 B 150 MT R407F</t>
  </si>
  <si>
    <t>2 B 020 MT R448A</t>
  </si>
  <si>
    <t>2 B 030 MT R448A</t>
  </si>
  <si>
    <t>2 B 040 MT R448A</t>
  </si>
  <si>
    <t>2 B 050 MT R448A</t>
  </si>
  <si>
    <t>2 B 065 MT R448A</t>
  </si>
  <si>
    <t>2 B 070 MT R448A</t>
  </si>
  <si>
    <t>4 B 090 MT R448A</t>
  </si>
  <si>
    <t>4 B 100 MT R448A</t>
  </si>
  <si>
    <t>4 B 150 MT R448A</t>
  </si>
  <si>
    <t>2 B 020 MT R449A</t>
  </si>
  <si>
    <t>2 B 030 MT R449A</t>
  </si>
  <si>
    <t>2 B 040 MT R449A</t>
  </si>
  <si>
    <t>2 B 050 MT R449A</t>
  </si>
  <si>
    <t>2 B 065 MT R449A</t>
  </si>
  <si>
    <t>2 B 070 MT R449A</t>
  </si>
  <si>
    <t>4 B 090 MT R449A</t>
  </si>
  <si>
    <t>4 B 100 MT R449A</t>
  </si>
  <si>
    <t>4 B 150 MT R449A</t>
  </si>
  <si>
    <t>2 B 020 MT R404A</t>
  </si>
  <si>
    <t>2 B 030 MT R404A</t>
  </si>
  <si>
    <t>2 B 040 MT R404A</t>
  </si>
  <si>
    <t>2 B 050 MT R404A</t>
  </si>
  <si>
    <t>2 B 065 MT R404A</t>
  </si>
  <si>
    <t>2 B 070 MT R404A</t>
  </si>
  <si>
    <t>4 B 090 MT R404A</t>
  </si>
  <si>
    <t>4 B 100 MT R404A</t>
  </si>
  <si>
    <t>4 B 150 MT R404A</t>
  </si>
  <si>
    <t>2 B 040 MT R134a</t>
  </si>
  <si>
    <t>2 B 050 MT R134a</t>
  </si>
  <si>
    <t>2 B 065 MT R134a</t>
  </si>
  <si>
    <t>2 B 070 MT R134a</t>
  </si>
  <si>
    <t>4 B 090 MT R134a</t>
  </si>
  <si>
    <t>4 B 100 MT R134a</t>
  </si>
  <si>
    <t>4 B 150 MT R134a</t>
  </si>
  <si>
    <t>2 B 065 MT R450A</t>
  </si>
  <si>
    <t>2 B 070 MT R450A</t>
  </si>
  <si>
    <t>4 B 090 MT R450A</t>
  </si>
  <si>
    <t>4 B 100 MT R450A</t>
  </si>
  <si>
    <t>4 B 150 MT R450A</t>
  </si>
  <si>
    <t>2 B 050 MT R454C</t>
  </si>
  <si>
    <t>R454C</t>
  </si>
  <si>
    <t>R455A</t>
  </si>
  <si>
    <t>2 B 065 MT R454C</t>
  </si>
  <si>
    <t>2 B 070 MT R454C</t>
  </si>
  <si>
    <t>4 B 090 MT R454C</t>
  </si>
  <si>
    <t>2 B 050 MT R455A</t>
  </si>
  <si>
    <t>2 B 065 MT R455A</t>
  </si>
  <si>
    <t>2 B 070 MT R455A</t>
  </si>
  <si>
    <t>4 B 090 MT R455A</t>
  </si>
  <si>
    <t>BRL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</si>
</sst>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scheme val="minor"/>
    </font>
    <font>
      <b/>
      <sz val="11"/>
      <color theme="1"/>
      <name val="Calibri"/>
      <family val="2"/>
      <scheme val="minor"/>
    </font>
    <font>
      <vertAlign val="subscript"/>
      <sz val="11"/>
      <color theme="1"/>
      <name val="Calibri"/>
      <family val="2"/>
      <scheme val="minor"/>
    </font>
    <font>
      <b/>
      <sz val="14"/>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b/>
      <sz val="18"/>
      <color theme="1"/>
      <name val="Calibri"/>
      <family val="2"/>
      <scheme val="minor"/>
    </font>
    <font>
      <b/>
      <sz val="20"/>
      <color theme="1"/>
      <name val="Calibri"/>
      <family val="2"/>
      <scheme val="minor"/>
    </font>
    <font>
      <b/>
      <sz val="26"/>
      <color rgb="FFFF0000"/>
      <name val="Calibri"/>
      <family val="2"/>
      <scheme val="minor"/>
    </font>
    <font>
      <b/>
      <sz val="22"/>
      <color rgb="FFFF0000"/>
      <name val="Calibri"/>
      <family val="2"/>
      <scheme val="minor"/>
    </font>
    <font>
      <b/>
      <sz val="24"/>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159">
    <xf numFmtId="0" fontId="0" fillId="0" borderId="0" xfId="0"/>
    <xf numFmtId="0" fontId="0" fillId="0" borderId="0" xfId="0" applyAlignment="1">
      <alignment horizontal="center"/>
    </xf>
    <xf numFmtId="0" fontId="0" fillId="0" borderId="0" xfId="0" applyAlignment="1">
      <alignment horizontal="center"/>
    </xf>
    <xf numFmtId="0" fontId="0" fillId="0" borderId="1" xfId="0" applyBorder="1"/>
    <xf numFmtId="0" fontId="0" fillId="0" borderId="0" xfId="0" applyAlignment="1"/>
    <xf numFmtId="0" fontId="0" fillId="2" borderId="0" xfId="0" applyFill="1" applyAlignment="1">
      <alignment horizontal="center"/>
    </xf>
    <xf numFmtId="0" fontId="3" fillId="0" borderId="0" xfId="0" applyFont="1"/>
    <xf numFmtId="0" fontId="0" fillId="0" borderId="0" xfId="0" applyBorder="1"/>
    <xf numFmtId="2" fontId="0" fillId="0" borderId="0" xfId="0" applyNumberFormat="1" applyBorder="1" applyAlignment="1">
      <alignment horizontal="center"/>
    </xf>
    <xf numFmtId="0" fontId="0" fillId="0" borderId="0"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xf numFmtId="0" fontId="0" fillId="0" borderId="6" xfId="0" applyBorder="1" applyAlignment="1">
      <alignment horizontal="center"/>
    </xf>
    <xf numFmtId="0" fontId="0" fillId="0" borderId="7" xfId="0" applyBorder="1"/>
    <xf numFmtId="0" fontId="0" fillId="0" borderId="8" xfId="0" applyBorder="1"/>
    <xf numFmtId="0" fontId="0" fillId="0" borderId="9" xfId="0" applyBorder="1" applyAlignment="1">
      <alignment horizontal="center"/>
    </xf>
    <xf numFmtId="0" fontId="0" fillId="0" borderId="4" xfId="0" applyBorder="1"/>
    <xf numFmtId="0" fontId="0" fillId="0" borderId="9" xfId="0" applyBorder="1"/>
    <xf numFmtId="0" fontId="0" fillId="0" borderId="11" xfId="0" applyBorder="1"/>
    <xf numFmtId="0" fontId="0" fillId="0" borderId="1" xfId="0" applyBorder="1" applyAlignment="1">
      <alignment wrapText="1"/>
    </xf>
    <xf numFmtId="0" fontId="0" fillId="0" borderId="10" xfId="0" applyBorder="1"/>
    <xf numFmtId="0" fontId="0" fillId="0" borderId="12" xfId="0" applyBorder="1"/>
    <xf numFmtId="49" fontId="0" fillId="0" borderId="0" xfId="0" applyNumberFormat="1" applyAlignment="1">
      <alignment horizontal="center"/>
    </xf>
    <xf numFmtId="0" fontId="0" fillId="0" borderId="0" xfId="0" applyAlignment="1">
      <alignment horizontal="right"/>
    </xf>
    <xf numFmtId="164" fontId="0" fillId="0" borderId="0" xfId="0" applyNumberFormat="1"/>
    <xf numFmtId="49"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0" xfId="0" applyAlignment="1">
      <alignment horizontal="right"/>
    </xf>
    <xf numFmtId="0" fontId="1" fillId="2" borderId="0" xfId="0" applyFont="1" applyFill="1" applyAlignment="1">
      <alignment horizontal="center"/>
    </xf>
    <xf numFmtId="0" fontId="0" fillId="0" borderId="0" xfId="0" applyAlignment="1">
      <alignment horizontal="right"/>
    </xf>
    <xf numFmtId="2" fontId="0" fillId="0" borderId="0" xfId="0" applyNumberFormat="1"/>
    <xf numFmtId="1" fontId="0" fillId="0" borderId="0" xfId="0" applyNumberFormat="1"/>
    <xf numFmtId="164" fontId="0" fillId="0" borderId="0" xfId="0" applyNumberFormat="1" applyAlignment="1">
      <alignment horizontal="right"/>
    </xf>
    <xf numFmtId="0" fontId="0" fillId="2" borderId="0" xfId="0" applyFill="1"/>
    <xf numFmtId="0" fontId="0" fillId="0" borderId="0" xfId="0" applyAlignment="1">
      <alignment horizontal="left"/>
    </xf>
    <xf numFmtId="0" fontId="0" fillId="0" borderId="0" xfId="0" applyAlignment="1">
      <alignment horizontal="center"/>
    </xf>
    <xf numFmtId="2" fontId="0" fillId="3" borderId="1" xfId="0" applyNumberFormat="1" applyFill="1" applyBorder="1" applyAlignment="1">
      <alignment horizontal="center"/>
    </xf>
    <xf numFmtId="0" fontId="0" fillId="0" borderId="1" xfId="0" applyFill="1" applyBorder="1" applyAlignment="1">
      <alignment horizontal="center"/>
    </xf>
    <xf numFmtId="3" fontId="0" fillId="3" borderId="1" xfId="0" applyNumberFormat="1" applyFill="1" applyBorder="1" applyAlignment="1">
      <alignment horizontal="center"/>
    </xf>
    <xf numFmtId="0" fontId="0" fillId="0" borderId="0" xfId="0" applyAlignment="1">
      <alignment horizontal="center"/>
    </xf>
    <xf numFmtId="0" fontId="0" fillId="0" borderId="0" xfId="0" applyAlignment="1">
      <alignment horizontal="center"/>
    </xf>
    <xf numFmtId="164" fontId="0" fillId="2" borderId="0" xfId="0" applyNumberFormat="1" applyFill="1"/>
    <xf numFmtId="0" fontId="1" fillId="0" borderId="0" xfId="0" applyFont="1" applyAlignment="1"/>
    <xf numFmtId="0" fontId="0" fillId="0" borderId="0" xfId="0" applyBorder="1" applyAlignment="1"/>
    <xf numFmtId="0" fontId="1" fillId="0" borderId="0" xfId="0" applyFont="1" applyBorder="1" applyAlignment="1"/>
    <xf numFmtId="0" fontId="0" fillId="0" borderId="0" xfId="0" applyFill="1" applyBorder="1"/>
    <xf numFmtId="0" fontId="0" fillId="0" borderId="0" xfId="0" applyAlignment="1">
      <alignment horizontal="center"/>
    </xf>
    <xf numFmtId="0" fontId="3"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5" fillId="0" borderId="0" xfId="0" applyFont="1"/>
    <xf numFmtId="164" fontId="5" fillId="0" borderId="0" xfId="0" applyNumberFormat="1" applyFont="1"/>
    <xf numFmtId="2" fontId="5" fillId="0" borderId="0" xfId="0" applyNumberFormat="1" applyFont="1"/>
    <xf numFmtId="164" fontId="6" fillId="0" borderId="0" xfId="0" applyNumberFormat="1" applyFont="1"/>
    <xf numFmtId="0" fontId="0" fillId="0" borderId="0" xfId="0" applyAlignment="1">
      <alignment horizontal="center"/>
    </xf>
    <xf numFmtId="0" fontId="0" fillId="4" borderId="0" xfId="0" applyFill="1" applyAlignment="1">
      <alignment horizontal="left"/>
    </xf>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1" fillId="0" borderId="0" xfId="0" applyFont="1" applyAlignment="1">
      <alignment horizontal="left"/>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xf numFmtId="0" fontId="0" fillId="0" borderId="19" xfId="0" applyBorder="1" applyAlignment="1"/>
    <xf numFmtId="0" fontId="0" fillId="0" borderId="22" xfId="0" applyFill="1" applyBorder="1" applyAlignment="1">
      <alignment horizontal="center"/>
    </xf>
    <xf numFmtId="0" fontId="0" fillId="0" borderId="19" xfId="0" applyBorder="1"/>
    <xf numFmtId="0" fontId="0" fillId="0" borderId="20" xfId="0" applyBorder="1" applyAlignment="1">
      <alignment horizontal="center"/>
    </xf>
    <xf numFmtId="0" fontId="0" fillId="0" borderId="20" xfId="0" applyBorder="1"/>
    <xf numFmtId="0" fontId="1" fillId="0" borderId="19" xfId="0" applyFont="1" applyBorder="1" applyAlignment="1">
      <alignment horizontal="left"/>
    </xf>
    <xf numFmtId="0" fontId="1" fillId="0" borderId="0" xfId="0" applyFont="1" applyBorder="1" applyAlignment="1">
      <alignment horizontal="left"/>
    </xf>
    <xf numFmtId="0" fontId="1" fillId="0" borderId="20" xfId="0" applyFont="1" applyBorder="1" applyAlignment="1">
      <alignment horizontal="left"/>
    </xf>
    <xf numFmtId="0" fontId="0" fillId="0" borderId="23" xfId="0" applyBorder="1" applyAlignment="1">
      <alignment horizontal="center"/>
    </xf>
    <xf numFmtId="0" fontId="0" fillId="0" borderId="22"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xf numFmtId="0" fontId="0" fillId="0" borderId="21" xfId="0" applyBorder="1" applyAlignment="1">
      <alignment horizontal="center"/>
    </xf>
    <xf numFmtId="0" fontId="0" fillId="0" borderId="27" xfId="0" applyBorder="1"/>
    <xf numFmtId="0" fontId="0" fillId="0" borderId="23" xfId="0" applyBorder="1"/>
    <xf numFmtId="0" fontId="0" fillId="0" borderId="20" xfId="0" applyBorder="1" applyAlignment="1"/>
    <xf numFmtId="0" fontId="0" fillId="0" borderId="16" xfId="0" applyBorder="1"/>
    <xf numFmtId="0" fontId="0" fillId="0" borderId="17" xfId="0" applyBorder="1"/>
    <xf numFmtId="0" fontId="0" fillId="0" borderId="17" xfId="0" applyBorder="1" applyAlignment="1">
      <alignment horizontal="center"/>
    </xf>
    <xf numFmtId="0" fontId="0" fillId="0" borderId="18" xfId="0" applyBorder="1"/>
    <xf numFmtId="1" fontId="0" fillId="3" borderId="1" xfId="0" applyNumberFormat="1" applyFill="1" applyBorder="1" applyAlignment="1">
      <alignment horizontal="center"/>
    </xf>
    <xf numFmtId="0" fontId="3" fillId="0" borderId="14" xfId="0" applyFont="1" applyBorder="1"/>
    <xf numFmtId="4" fontId="0" fillId="3" borderId="1" xfId="0" applyNumberFormat="1" applyFill="1" applyBorder="1" applyAlignment="1">
      <alignment horizontal="center"/>
    </xf>
    <xf numFmtId="4" fontId="0" fillId="0" borderId="0" xfId="0" applyNumberFormat="1" applyBorder="1" applyAlignment="1"/>
    <xf numFmtId="4" fontId="1" fillId="0" borderId="0" xfId="0" applyNumberFormat="1" applyFont="1" applyBorder="1" applyAlignment="1">
      <alignment horizontal="left"/>
    </xf>
    <xf numFmtId="4" fontId="0" fillId="0" borderId="0" xfId="0" applyNumberFormat="1" applyBorder="1" applyAlignment="1">
      <alignment horizontal="center"/>
    </xf>
    <xf numFmtId="0" fontId="0" fillId="0" borderId="28" xfId="0" applyBorder="1"/>
    <xf numFmtId="0" fontId="0" fillId="0" borderId="28" xfId="0" applyBorder="1" applyAlignment="1"/>
    <xf numFmtId="0" fontId="0" fillId="0" borderId="30" xfId="0" applyBorder="1"/>
    <xf numFmtId="0" fontId="0" fillId="0" borderId="31" xfId="0" applyBorder="1"/>
    <xf numFmtId="0" fontId="0" fillId="0" borderId="34" xfId="0" applyBorder="1" applyAlignment="1">
      <alignment horizontal="center"/>
    </xf>
    <xf numFmtId="0" fontId="5" fillId="0" borderId="14" xfId="0" applyFont="1" applyBorder="1" applyAlignment="1">
      <alignment horizontal="center"/>
    </xf>
    <xf numFmtId="0" fontId="0" fillId="3" borderId="0" xfId="0" applyFill="1"/>
    <xf numFmtId="0" fontId="0" fillId="3" borderId="0" xfId="0" applyFill="1" applyAlignment="1">
      <alignment horizontal="center"/>
    </xf>
    <xf numFmtId="0" fontId="0" fillId="5" borderId="0" xfId="0" applyFill="1"/>
    <xf numFmtId="0" fontId="0" fillId="0" borderId="26" xfId="0" applyBorder="1" applyAlignment="1">
      <alignment horizontal="left" vertical="top" wrapText="1"/>
    </xf>
    <xf numFmtId="0" fontId="0" fillId="0" borderId="8" xfId="0" applyBorder="1" applyAlignment="1">
      <alignment horizontal="left" vertical="top" wrapText="1"/>
    </xf>
    <xf numFmtId="0" fontId="0" fillId="0" borderId="21" xfId="0" applyBorder="1" applyAlignment="1">
      <alignment horizontal="left" vertical="top"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49" fontId="10" fillId="2" borderId="3"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0" fontId="0" fillId="0" borderId="32" xfId="0" applyBorder="1" applyAlignment="1">
      <alignment horizontal="center"/>
    </xf>
    <xf numFmtId="0" fontId="0" fillId="0" borderId="33" xfId="0"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1" fillId="0" borderId="19" xfId="0" applyFont="1" applyBorder="1" applyAlignment="1">
      <alignment horizontal="left"/>
    </xf>
    <xf numFmtId="0" fontId="1" fillId="0" borderId="0" xfId="0" applyFont="1" applyBorder="1" applyAlignment="1">
      <alignment horizontal="left"/>
    </xf>
    <xf numFmtId="0" fontId="1" fillId="0" borderId="20" xfId="0" applyFont="1" applyBorder="1" applyAlignment="1">
      <alignment horizontal="left"/>
    </xf>
    <xf numFmtId="0" fontId="0" fillId="0" borderId="10" xfId="0" applyBorder="1" applyAlignment="1">
      <alignment horizontal="center"/>
    </xf>
    <xf numFmtId="0" fontId="0" fillId="0" borderId="22" xfId="0" applyBorder="1" applyAlignment="1">
      <alignment horizontal="center"/>
    </xf>
    <xf numFmtId="0" fontId="0" fillId="0" borderId="0" xfId="0" applyAlignment="1">
      <alignment horizontal="right"/>
    </xf>
    <xf numFmtId="49" fontId="4" fillId="2" borderId="0" xfId="0" applyNumberFormat="1" applyFont="1" applyFill="1" applyAlignment="1">
      <alignment horizontal="center"/>
    </xf>
    <xf numFmtId="0" fontId="0" fillId="0" borderId="8" xfId="0" applyBorder="1" applyAlignment="1">
      <alignment horizontal="center"/>
    </xf>
    <xf numFmtId="0" fontId="1" fillId="0" borderId="0" xfId="0" applyFont="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81643</xdr:colOff>
      <xdr:row>3</xdr:row>
      <xdr:rowOff>136072</xdr:rowOff>
    </xdr:from>
    <xdr:to>
      <xdr:col>9</xdr:col>
      <xdr:colOff>1587954</xdr:colOff>
      <xdr:row>10</xdr:row>
      <xdr:rowOff>68036</xdr:rowOff>
    </xdr:to>
    <xdr:cxnSp macro="">
      <xdr:nvCxnSpPr>
        <xdr:cNvPr id="3" name="Connettore 2 2"/>
        <xdr:cNvCxnSpPr/>
      </xdr:nvCxnSpPr>
      <xdr:spPr>
        <a:xfrm flipV="1">
          <a:off x="12790714" y="816429"/>
          <a:ext cx="2322740" cy="1564821"/>
        </a:xfrm>
        <a:prstGeom prst="straightConnector1">
          <a:avLst/>
        </a:prstGeom>
        <a:ln w="38100">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952501</xdr:colOff>
      <xdr:row>3</xdr:row>
      <xdr:rowOff>136072</xdr:rowOff>
    </xdr:from>
    <xdr:to>
      <xdr:col>7</xdr:col>
      <xdr:colOff>802822</xdr:colOff>
      <xdr:row>10</xdr:row>
      <xdr:rowOff>68036</xdr:rowOff>
    </xdr:to>
    <xdr:cxnSp macro="">
      <xdr:nvCxnSpPr>
        <xdr:cNvPr id="4" name="Connettore 2 3"/>
        <xdr:cNvCxnSpPr/>
      </xdr:nvCxnSpPr>
      <xdr:spPr>
        <a:xfrm flipH="1" flipV="1">
          <a:off x="11783787" y="816429"/>
          <a:ext cx="857249" cy="1564821"/>
        </a:xfrm>
        <a:prstGeom prst="straightConnector1">
          <a:avLst/>
        </a:prstGeom>
        <a:ln w="38100">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O54"/>
  <sheetViews>
    <sheetView tabSelected="1" zoomScale="70" zoomScaleNormal="70" workbookViewId="0">
      <selection activeCell="I3" sqref="I3:J4"/>
    </sheetView>
  </sheetViews>
  <sheetFormatPr defaultColWidth="20.7109375" defaultRowHeight="15" x14ac:dyDescent="0.25"/>
  <cols>
    <col min="1" max="1" width="81" customWidth="1"/>
    <col min="2" max="2" width="13.28515625" customWidth="1"/>
    <col min="3" max="3" width="12" customWidth="1"/>
    <col min="4" max="4" width="12.140625" customWidth="1"/>
    <col min="5" max="5" width="9.140625" customWidth="1"/>
    <col min="6" max="6" width="34.7109375" customWidth="1"/>
    <col min="7" max="7" width="15" customWidth="1"/>
    <col min="8" max="8" width="13" customWidth="1"/>
    <col min="9" max="9" width="12.140625" customWidth="1"/>
    <col min="10" max="10" width="23.85546875" customWidth="1"/>
    <col min="11" max="11" width="68.140625" customWidth="1"/>
    <col min="12" max="12" width="17.5703125" customWidth="1"/>
    <col min="13" max="13" width="13.28515625" customWidth="1"/>
    <col min="14" max="14" width="12.85546875" customWidth="1"/>
    <col min="15" max="15" width="13.42578125" customWidth="1"/>
  </cols>
  <sheetData>
    <row r="1" spans="1:15" ht="15.75" thickBot="1" x14ac:dyDescent="0.3"/>
    <row r="2" spans="1:15" ht="18.75" x14ac:dyDescent="0.3">
      <c r="A2" s="115" t="s">
        <v>319</v>
      </c>
      <c r="B2" s="116"/>
      <c r="C2" s="116"/>
      <c r="D2" s="116"/>
      <c r="E2" s="117"/>
      <c r="F2" s="98" t="str">
        <f>IF($J$2="IT",Traduzioni_COP!B2,IF('Scheda_COP-SEPR'!$J$2="GB",Traduzioni_COP!C2,IF($J$2="D",Traduzioni_COP!D2,IF($J$2="F",Traduzioni_COP!E2,))))</f>
        <v>Performance Data Sheet according to EU 2015/1095</v>
      </c>
      <c r="G2" s="75"/>
      <c r="H2" s="75"/>
      <c r="I2" s="75"/>
      <c r="J2" s="108" t="s">
        <v>226</v>
      </c>
      <c r="K2" s="115" t="s">
        <v>3</v>
      </c>
      <c r="L2" s="116"/>
      <c r="M2" s="116"/>
      <c r="N2" s="116"/>
      <c r="O2" s="117"/>
    </row>
    <row r="3" spans="1:15" ht="18" customHeight="1" thickBot="1" x14ac:dyDescent="0.3">
      <c r="A3" s="118"/>
      <c r="B3" s="119"/>
      <c r="C3" s="119"/>
      <c r="D3" s="119"/>
      <c r="E3" s="120"/>
      <c r="F3" s="127" t="str">
        <f>IF($J$2="IT",Traduzioni_COP!B3,IF('Scheda_COP-SEPR'!$J$2="GB",Traduzioni_COP!C3,IF($J$2="D",Traduzioni_COP!D3,IF($J$2="F",Traduzioni_COP!E3,))))</f>
        <v>Declaration Model:</v>
      </c>
      <c r="G3" s="129" t="s">
        <v>386</v>
      </c>
      <c r="H3" s="130"/>
      <c r="I3" s="133" t="s">
        <v>376</v>
      </c>
      <c r="J3" s="134"/>
      <c r="K3" s="118"/>
      <c r="L3" s="119"/>
      <c r="M3" s="119"/>
      <c r="N3" s="119"/>
      <c r="O3" s="120"/>
    </row>
    <row r="4" spans="1:15" ht="18" customHeight="1" x14ac:dyDescent="0.25">
      <c r="A4" s="105" t="str">
        <f>IF($J$2="IT",Traduzioni_SEPR!B5,IF('Scheda_COP-SEPR'!$J$2="GB",Traduzioni_SEPR!C5,IF($J$2="D",Traduzioni_SEPR!D5,IF($J$2="F",Traduzioni_SEPR!E5,))))</f>
        <v>Item</v>
      </c>
      <c r="B4" s="106" t="s">
        <v>320</v>
      </c>
      <c r="C4" s="136" t="s">
        <v>321</v>
      </c>
      <c r="D4" s="137"/>
      <c r="E4" s="107" t="s">
        <v>322</v>
      </c>
      <c r="F4" s="128"/>
      <c r="G4" s="131"/>
      <c r="H4" s="132"/>
      <c r="I4" s="135"/>
      <c r="J4" s="135"/>
      <c r="K4" s="105" t="str">
        <f>IF($J$2="IT",Traduzioni_SEPR!B5,IF('Scheda_COP-SEPR'!$J$2="GB",Traduzioni_SEPR!C5,IF($J$2="D",Traduzioni_SEPR!D5,IF($J$2="F",Traduzioni_SEPR!E5,))))</f>
        <v>Item</v>
      </c>
      <c r="L4" s="106" t="s">
        <v>320</v>
      </c>
      <c r="M4" s="136" t="s">
        <v>321</v>
      </c>
      <c r="N4" s="137"/>
      <c r="O4" s="107" t="s">
        <v>322</v>
      </c>
    </row>
    <row r="5" spans="1:15" ht="18" customHeight="1" x14ac:dyDescent="0.25">
      <c r="A5" s="103" t="str">
        <f>IF($J$2="IT",Traduzioni_COP!B6,IF('Scheda_COP-SEPR'!$J$2="GB",Traduzioni_COP!C6,IF($J$2="D",Traduzioni_COP!D6,IF($J$2="F",Traduzioni_COP!E6,))))</f>
        <v>Evaporating temperature</v>
      </c>
      <c r="B5" s="69" t="s">
        <v>5</v>
      </c>
      <c r="C5" s="69">
        <v>-10</v>
      </c>
      <c r="D5" s="69">
        <v>-35</v>
      </c>
      <c r="E5" s="85" t="s">
        <v>11</v>
      </c>
      <c r="F5" s="125" t="str">
        <f>IF($J$2="IT",Traduzioni_COP!B4,IF('Scheda_COP-SEPR'!$J$2="GB",Traduzioni_COP!C4,IF($J$2="D",Traduzioni_COP!D4,IF($J$2="F",Traduzioni_COP!E4,))))</f>
        <v>Refrigerant:</v>
      </c>
      <c r="G5" s="121" t="str">
        <f>IFERROR(HLOOKUP($I$3,Data_Base_SEPR!$F$3:$FN$100,2,FALSE),HLOOKUP($I$3,Data_Base_COP!$G$3:$BH$500,2,FALSE))</f>
        <v>R454C</v>
      </c>
      <c r="H5" s="122"/>
      <c r="I5" s="122"/>
      <c r="J5" s="122"/>
      <c r="K5" s="104" t="str">
        <f>IF($J$2="IT",Traduzioni_COP!B6,IF('Scheda_COP-SEPR'!$J$2="GB",Traduzioni_COP!C6,IF($J$2="D",Traduzioni_COP!D6,IF($J$2="F",Traduzioni_COP!E6,))))</f>
        <v>Evaporating temperature</v>
      </c>
      <c r="L5" s="69" t="s">
        <v>5</v>
      </c>
      <c r="M5" s="69">
        <v>-10</v>
      </c>
      <c r="N5" s="69">
        <v>-35</v>
      </c>
      <c r="O5" s="85" t="s">
        <v>11</v>
      </c>
    </row>
    <row r="6" spans="1:15" ht="18" customHeight="1" x14ac:dyDescent="0.25">
      <c r="A6" s="78"/>
      <c r="B6" s="7"/>
      <c r="C6" s="7"/>
      <c r="D6" s="7"/>
      <c r="E6" s="80"/>
      <c r="F6" s="126"/>
      <c r="G6" s="123"/>
      <c r="H6" s="124"/>
      <c r="I6" s="124"/>
      <c r="J6" s="124"/>
      <c r="K6" s="104" t="str">
        <f>IF($J$2="IT",Traduzioni_SEPR!B7,IF($J$2="GB",Traduzioni_SEPR!C7,IF($J$2="D",Traduzioni_SEPR!D7,IF($J$2="F",Traduzioni_SEPR!E7,))))</f>
        <v>Annual electricity consumption</v>
      </c>
      <c r="L6" s="69" t="s">
        <v>4</v>
      </c>
      <c r="M6" s="45">
        <f>IFERROR(IF($I$3="","",HLOOKUP($I$3,Data_Base_SEPR!$F$3:$FN$100,5,FALSE)),"")</f>
        <v>15997.65</v>
      </c>
      <c r="N6" s="97">
        <f>IFERROR(IF($I$3="","",HLOOKUP($I$3,Data_Base_SEPR!$F$3:$FN$100,34,FALSE)),"")</f>
        <v>0</v>
      </c>
      <c r="O6" s="85" t="s">
        <v>12</v>
      </c>
    </row>
    <row r="7" spans="1:15" ht="18" customHeight="1" x14ac:dyDescent="0.25">
      <c r="A7" s="81" t="str">
        <f>IF($J$2="IT",Traduzioni_COP!B8,IF('Scheda_COP-SEPR'!$J$2="GB",Traduzioni_COP!C8,IF($J$2="D",Traduzioni_COP!D8,IF($J$2="F",Traduzioni_COP!E8,))))</f>
        <v>Point A: Parameters at full load and ambient temperature 32 °C</v>
      </c>
      <c r="B7" s="3" t="s">
        <v>320</v>
      </c>
      <c r="C7" s="147" t="s">
        <v>321</v>
      </c>
      <c r="D7" s="148"/>
      <c r="E7" s="77" t="s">
        <v>322</v>
      </c>
      <c r="F7" s="70"/>
      <c r="G7" s="70"/>
      <c r="H7" s="70"/>
      <c r="K7" s="104" t="str">
        <f>IF($J$2="IT",Traduzioni_SEPR!B8,IF($J$2="GB",Traduzioni_SEPR!C8,IF($J$2="D",Traduzioni_SEPR!D8,IF($J$2="F",Traduzioni_SEPR!E8,))))</f>
        <v xml:space="preserve">Seasonal Energy Performance Ratio </v>
      </c>
      <c r="L7" s="69" t="s">
        <v>3</v>
      </c>
      <c r="M7" s="99">
        <f>IFERROR(IF($I$3="","",HLOOKUP($I$3,Data_Base_SEPR!$F$3:$FN$100,6,FALSE)),"")</f>
        <v>3.03</v>
      </c>
      <c r="N7" s="45">
        <f>IFERROR(IF($I$3="","",HLOOKUP($I$3,Data_Base_SEPR!$F$3:$FN$100,35,FALSE)),"")</f>
        <v>0</v>
      </c>
      <c r="O7" s="85"/>
    </row>
    <row r="8" spans="1:15" ht="18" x14ac:dyDescent="0.35">
      <c r="A8" s="104" t="str">
        <f>IF($J$2="IT",Traduzioni_COP!B9,IF('Scheda_COP-SEPR'!$J$2="GB",Traduzioni_COP!C9,IF($J$2="D",Traduzioni_COP!D9,IF($J$2="F",Traduzioni_COP!E9,))))</f>
        <v>Rated cooling capacity</v>
      </c>
      <c r="B8" s="69" t="s">
        <v>9</v>
      </c>
      <c r="C8" s="43" t="str">
        <f>IFERROR(IF($I$3="","",HLOOKUP($I$3,Data_Base_COP!$G$3:$BH$100,7,FALSE)),"")</f>
        <v/>
      </c>
      <c r="D8" s="43" t="str">
        <f>IFERROR(IF($I$3="","",HLOOKUP($I$3,Data_Base_COP!$G$3:$BH$37,24,FALSE)),"")</f>
        <v/>
      </c>
      <c r="E8" s="77" t="s">
        <v>13</v>
      </c>
      <c r="F8" s="70"/>
      <c r="G8" s="70"/>
      <c r="H8" s="70"/>
      <c r="K8" s="76"/>
      <c r="L8" s="50"/>
      <c r="M8" s="100"/>
      <c r="N8" s="50"/>
      <c r="O8" s="92"/>
    </row>
    <row r="9" spans="1:15" ht="18" x14ac:dyDescent="0.35">
      <c r="A9" s="104" t="str">
        <f>IF($J$2="IT",Traduzioni_COP!B10,IF('Scheda_COP-SEPR'!$J$2="GB",Traduzioni_COP!C10,IF($J$2="D",Traduzioni_COP!D10,IF($J$2="F",Traduzioni_COP!E10,))))</f>
        <v>Rated power input</v>
      </c>
      <c r="B9" s="69" t="s">
        <v>8</v>
      </c>
      <c r="C9" s="43" t="str">
        <f>IFERROR(IF($I$3="","",HLOOKUP($I$3,Data_Base_COP!$G$3:$BH$100,8,FALSE)),"")</f>
        <v/>
      </c>
      <c r="D9" s="43" t="str">
        <f>IFERROR(IF($I$3="","",HLOOKUP($I$3,Data_Base_COP!$G$3:$BH$37,24,FALSE)),"")</f>
        <v/>
      </c>
      <c r="E9" s="77" t="s">
        <v>13</v>
      </c>
      <c r="F9" s="70"/>
      <c r="G9" s="70"/>
      <c r="H9" s="70"/>
      <c r="K9" s="81" t="str">
        <f>IF($J$2="IT",Traduzioni_SEPR!B10,IF($J$2="GB",Traduzioni_SEPR!C10,IF($J$2="D",Traduzioni_SEPR!D10,IF($J$2="F",Traduzioni_SEPR!E10,))))</f>
        <v>Point A: Parameters at full load and ambient temperature 32 °C</v>
      </c>
      <c r="L9" s="7"/>
      <c r="M9" s="7"/>
      <c r="N9" s="7"/>
      <c r="O9" s="92"/>
    </row>
    <row r="10" spans="1:15" ht="18.75" thickBot="1" x14ac:dyDescent="0.4">
      <c r="A10" s="104" t="str">
        <f>IF($J$2="IT",Traduzioni_COP!B11,IF('Scheda_COP-SEPR'!$J$2="GB",Traduzioni_COP!C11,IF($J$2="D",Traduzioni_COP!D11,IF($J$2="F",Traduzioni_COP!E11,))))</f>
        <v>Rated COP</v>
      </c>
      <c r="B10" s="69" t="s">
        <v>7</v>
      </c>
      <c r="C10" s="43" t="str">
        <f>IFERROR(IF($I$3="","",C8/C9),"")</f>
        <v/>
      </c>
      <c r="D10" s="43" t="str">
        <f>IFERROR(IF($I$3="","",D8/D9),"")</f>
        <v/>
      </c>
      <c r="E10" s="77"/>
      <c r="F10" s="70"/>
      <c r="G10" s="70"/>
      <c r="H10" s="70"/>
      <c r="K10" s="104" t="str">
        <f>IF($J$2="IT",Traduzioni_SEPR!B11,IF($J$2="GB",Traduzioni_SEPR!C11,IF($J$2="D",Traduzioni_SEPR!D11,IF($J$2="F",Traduzioni_SEPR!E11,))))</f>
        <v>Rated cooling capacity</v>
      </c>
      <c r="L10" s="69" t="s">
        <v>9</v>
      </c>
      <c r="M10" s="99">
        <f>IFERROR(IF($I$3="","",HLOOKUP($I$3,Data_Base_SEPR!$F$3:$FN$100,9,FALSE)),"")</f>
        <v>7.8789999999999996</v>
      </c>
      <c r="N10" s="45" t="str">
        <f>IF($D$3="","",HLOOKUP($D$3,Data_Base_SEPR!$F$3:$FN$100,38,FALSE))</f>
        <v/>
      </c>
      <c r="O10" s="85" t="s">
        <v>13</v>
      </c>
    </row>
    <row r="11" spans="1:15" ht="18" customHeight="1" x14ac:dyDescent="0.35">
      <c r="A11" s="78"/>
      <c r="B11" s="7"/>
      <c r="C11" s="8"/>
      <c r="D11" s="8"/>
      <c r="E11" s="79"/>
      <c r="F11" s="70"/>
      <c r="G11" s="138" t="s">
        <v>323</v>
      </c>
      <c r="H11" s="139"/>
      <c r="I11" s="140"/>
      <c r="K11" s="104" t="str">
        <f>IF($J$2="IT",Traduzioni_SEPR!B12,IF($J$2="GB",Traduzioni_SEPR!C12,IF($J$2="D",Traduzioni_SEPR!D12,IF($J$2="F",Traduzioni_SEPR!E12,))))</f>
        <v>Rated power input</v>
      </c>
      <c r="L11" s="69" t="s">
        <v>8</v>
      </c>
      <c r="M11" s="99">
        <f>IFERROR(IF($I$3="","",HLOOKUP($I$3,Data_Base_SEPR!$F$3:$FN$100,10,FALSE)),"")</f>
        <v>3.5539999999999998</v>
      </c>
      <c r="N11" s="45" t="str">
        <f>IF($D$3="","",HLOOKUP($D$3,Data_Base_SEPR!$F$3:$FN$100,39,FALSE))</f>
        <v/>
      </c>
      <c r="O11" s="85" t="s">
        <v>13</v>
      </c>
    </row>
    <row r="12" spans="1:15" ht="18" customHeight="1" x14ac:dyDescent="0.35">
      <c r="A12" s="81" t="str">
        <f>IF($J$2="IT",Traduzioni_COP!B13,IF('Scheda_COP-SEPR'!$J$2="GB",Traduzioni_COP!C13,IF($J$2="D",Traduzioni_COP!D13,IF($J$2="F",Traduzioni_COP!E13,))))</f>
        <v>Point B: Parameters at full load and ambient temperature 25 °C</v>
      </c>
      <c r="B12" s="82"/>
      <c r="C12" s="82"/>
      <c r="D12" s="82"/>
      <c r="E12" s="83"/>
      <c r="F12" s="70"/>
      <c r="G12" s="141"/>
      <c r="H12" s="142"/>
      <c r="I12" s="143"/>
      <c r="K12" s="104" t="str">
        <f>IF($J$2="IT",Traduzioni_SEPR!B13,IF($J$2="GB",Traduzioni_SEPR!C13,IF($J$2="D",Traduzioni_SEPR!D13,IF($J$2="F",Traduzioni_SEPR!E13,))))</f>
        <v>Rated COP</v>
      </c>
      <c r="L12" s="69" t="s">
        <v>7</v>
      </c>
      <c r="M12" s="99">
        <f>IFERROR(IF($I$3="","",M10/M11),"")</f>
        <v>2.2169386606640407</v>
      </c>
      <c r="N12" s="43" t="str">
        <f>IFERROR(IF($I$3="","",N10/N11),"")</f>
        <v/>
      </c>
      <c r="O12" s="85"/>
    </row>
    <row r="13" spans="1:15" ht="18" x14ac:dyDescent="0.35">
      <c r="A13" s="104" t="str">
        <f>IF($J$2="IT",Traduzioni_COP!B14,IF('Scheda_COP-SEPR'!$J$2="GB",Traduzioni_COP!C14,IF($J$2="D",Traduzioni_COP!D14,IF($J$2="F",Traduzioni_COP!E14,))))</f>
        <v>Declared cooling capacity</v>
      </c>
      <c r="B13" s="69" t="s">
        <v>22</v>
      </c>
      <c r="C13" s="43" t="str">
        <f>IFERROR(IF($I$3="","",HLOOKUP($I$3,Data_Base_COP!$G$3:$BH$100,12,FALSE)),"")</f>
        <v/>
      </c>
      <c r="D13" s="43" t="str">
        <f>IFERROR(IF($I$3="","",HLOOKUP($I$3,Data_Base_COP!$G$3:$BH$37,24,FALSE)),"")</f>
        <v/>
      </c>
      <c r="E13" s="85" t="s">
        <v>13</v>
      </c>
      <c r="F13" s="70"/>
      <c r="G13" s="141"/>
      <c r="H13" s="142"/>
      <c r="I13" s="143"/>
      <c r="K13" s="78"/>
      <c r="L13" s="7"/>
      <c r="M13" s="102"/>
      <c r="N13" s="8"/>
      <c r="O13" s="79"/>
    </row>
    <row r="14" spans="1:15" ht="18.75" thickBot="1" x14ac:dyDescent="0.4">
      <c r="A14" s="104" t="str">
        <f>IF($J$2="IT",Traduzioni_COP!B15,IF('Scheda_COP-SEPR'!$J$2="GB",Traduzioni_COP!C15,IF($J$2="D",Traduzioni_COP!D15,IF($J$2="F",Traduzioni_COP!E15,))))</f>
        <v>Declared power input</v>
      </c>
      <c r="B14" s="69" t="s">
        <v>23</v>
      </c>
      <c r="C14" s="43" t="str">
        <f>IFERROR(IF($I$3="","",HLOOKUP($I$3,Data_Base_COP!$G$3:$BH$100,13,FALSE)),"")</f>
        <v/>
      </c>
      <c r="D14" s="43" t="str">
        <f>IFERROR(IF($I$3="","",HLOOKUP($I$3,Data_Base_COP!$G$3:$BH$37,24,FALSE)),"")</f>
        <v/>
      </c>
      <c r="E14" s="85" t="s">
        <v>13</v>
      </c>
      <c r="F14" s="9"/>
      <c r="G14" s="144"/>
      <c r="H14" s="145"/>
      <c r="I14" s="146"/>
      <c r="K14" s="81" t="str">
        <f>IF($J$2="IT",Traduzioni_SEPR!B15,IF($J$2="GB",Traduzioni_SEPR!C15,IF($J$2="D",Traduzioni_SEPR!D15,IF($J$2="F",Traduzioni_SEPR!E15,))))</f>
        <v>Point B: Parameters at full load and ambient temperature 25 °C</v>
      </c>
      <c r="L14" s="82"/>
      <c r="M14" s="101"/>
      <c r="N14" s="82"/>
      <c r="O14" s="83"/>
    </row>
    <row r="15" spans="1:15" ht="18" x14ac:dyDescent="0.35">
      <c r="A15" s="104" t="str">
        <f>IF($J$2="IT",Traduzioni_COP!B16,IF('Scheda_COP-SEPR'!$J$2="GB",Traduzioni_COP!C16,IF($J$2="D",Traduzioni_COP!D16,IF($J$2="F",Traduzioni_COP!E16,))))</f>
        <v>Declared COP</v>
      </c>
      <c r="B15" s="69" t="s">
        <v>21</v>
      </c>
      <c r="C15" s="43" t="str">
        <f>IFERROR(IF($I$3="","",C13/C14),"")</f>
        <v/>
      </c>
      <c r="D15" s="43" t="str">
        <f>IFERROR(IF($I$3="","",D13/D14),"")</f>
        <v/>
      </c>
      <c r="E15" s="85"/>
      <c r="F15" s="9"/>
      <c r="G15" s="9"/>
      <c r="H15" s="9"/>
      <c r="K15" s="104" t="str">
        <f>IF($J$2="IT",Traduzioni_SEPR!B16,IF($J$2="GB",Traduzioni_SEPR!C16,IF($J$2="D",Traduzioni_SEPR!D16,IF($J$2="F",Traduzioni_SEPR!E16,))))</f>
        <v>Declared cooling capacity</v>
      </c>
      <c r="L15" s="69" t="s">
        <v>22</v>
      </c>
      <c r="M15" s="99">
        <f>IFERROR(IF($I$3="","",HLOOKUP($I$3,Data_Base_SEPR!$F$3:$FN$100,14,FALSE)),"")</f>
        <v>8.7149999999999999</v>
      </c>
      <c r="N15" s="45">
        <f>IFERROR(IF($I$3="","",HLOOKUP($I$3,Data_Base_SEPR!$F$3:$FN$100,34,FALSE)),"")</f>
        <v>0</v>
      </c>
      <c r="O15" s="85" t="s">
        <v>13</v>
      </c>
    </row>
    <row r="16" spans="1:15" ht="18" x14ac:dyDescent="0.35">
      <c r="A16" s="78"/>
      <c r="B16" s="7"/>
      <c r="C16" s="8"/>
      <c r="D16" s="8"/>
      <c r="E16" s="79"/>
      <c r="F16" s="9"/>
      <c r="G16" s="50"/>
      <c r="H16" s="50"/>
      <c r="I16" s="50"/>
      <c r="K16" s="104" t="str">
        <f>IF($J$2="IT",Traduzioni_SEPR!B17,IF($J$2="GB",Traduzioni_SEPR!C17,IF($J$2="D",Traduzioni_SEPR!D17,IF($J$2="F",Traduzioni_SEPR!E17,))))</f>
        <v>Declared power input</v>
      </c>
      <c r="L16" s="69" t="s">
        <v>23</v>
      </c>
      <c r="M16" s="99">
        <f>IFERROR(IF($I$3="","",HLOOKUP($I$3,Data_Base_SEPR!$F$3:$FN$100,15,FALSE)),"")</f>
        <v>3.3620000000000001</v>
      </c>
      <c r="N16" s="45">
        <f>IFERROR(IF($I$3="","",HLOOKUP($I$3,Data_Base_SEPR!$F$3:$FN$100,34,FALSE)),"")</f>
        <v>0</v>
      </c>
      <c r="O16" s="85" t="s">
        <v>13</v>
      </c>
    </row>
    <row r="17" spans="1:15" ht="17.25" customHeight="1" x14ac:dyDescent="0.35">
      <c r="A17" s="81" t="str">
        <f>IF($J$2="IT",Traduzioni_COP!B18,IF('Scheda_COP-SEPR'!$J$2="GB",Traduzioni_COP!C18,IF($J$2="D",Traduzioni_COP!D18,IF($J$2="F",Traduzioni_COP!E18,))))</f>
        <v>Point E: Parameters at full load and ambient temperature 43 °C</v>
      </c>
      <c r="B17" s="82"/>
      <c r="C17" s="82"/>
      <c r="D17" s="82"/>
      <c r="E17" s="83"/>
      <c r="F17" s="50"/>
      <c r="G17" s="50"/>
      <c r="H17" s="50"/>
      <c r="I17" s="50"/>
      <c r="J17" s="50"/>
      <c r="K17" s="104" t="str">
        <f>IF($J$2="IT",Traduzioni_SEPR!B18,IF($J$2="GB",Traduzioni_SEPR!C18,IF($J$2="D",Traduzioni_SEPR!D18,IF($J$2="F",Traduzioni_SEPR!E18,))))</f>
        <v>Declared COP</v>
      </c>
      <c r="L17" s="69" t="s">
        <v>21</v>
      </c>
      <c r="M17" s="99">
        <f>IFERROR(IF($I$3="","",M15/M16),"")</f>
        <v>2.5922070196311719</v>
      </c>
      <c r="N17" s="43" t="str">
        <f>IFERROR(IF($I$3="","",N15/N16),"")</f>
        <v/>
      </c>
      <c r="O17" s="85"/>
    </row>
    <row r="18" spans="1:15" ht="18" x14ac:dyDescent="0.35">
      <c r="A18" s="104" t="str">
        <f>IF($J$2="IT",Traduzioni_COP!B19,IF('Scheda_COP-SEPR'!$J$2="GB",Traduzioni_COP!C19,IF($J$2="D",Traduzioni_COP!D19,IF($J$2="F",Traduzioni_COP!E19,))))</f>
        <v>Declared cooling capacity</v>
      </c>
      <c r="B18" s="69" t="s">
        <v>30</v>
      </c>
      <c r="C18" s="43" t="str">
        <f>IFERROR(IF($I$3="","",HLOOKUP($I$3,Data_Base_COP!$G$3:$BH$100,17,FALSE)),"")</f>
        <v/>
      </c>
      <c r="D18" s="43" t="str">
        <f>IFERROR(IF($I$3="","",HLOOKUP($I$3,Data_Base_COP!$G$3:$BH$37,24,FALSE)),"")</f>
        <v/>
      </c>
      <c r="E18" s="85" t="s">
        <v>13</v>
      </c>
      <c r="F18" s="50"/>
      <c r="G18" s="50"/>
      <c r="H18" s="50"/>
      <c r="I18" s="50"/>
      <c r="J18" s="50"/>
      <c r="K18" s="78"/>
      <c r="L18" s="7"/>
      <c r="M18" s="102"/>
      <c r="N18" s="8"/>
      <c r="O18" s="79"/>
    </row>
    <row r="19" spans="1:15" ht="18" x14ac:dyDescent="0.35">
      <c r="A19" s="104" t="str">
        <f>IF($J$2="IT",Traduzioni_COP!B20,IF('Scheda_COP-SEPR'!$J$2="GB",Traduzioni_COP!C20,IF($J$2="D",Traduzioni_COP!D20,IF($J$2="F",Traduzioni_COP!E20,))))</f>
        <v>Declared power input</v>
      </c>
      <c r="B19" s="69" t="s">
        <v>31</v>
      </c>
      <c r="C19" s="43" t="str">
        <f>IFERROR(IF($I$3="","",HLOOKUP($I$3,Data_Base_COP!$G$3:$BH$100,18,FALSE)),"")</f>
        <v/>
      </c>
      <c r="D19" s="43" t="str">
        <f>IFERROR(IF($I$3="","",HLOOKUP($I$3,Data_Base_COP!$G$3:$BH$37,24,FALSE)),"")</f>
        <v/>
      </c>
      <c r="E19" s="85" t="s">
        <v>13</v>
      </c>
      <c r="F19" s="50"/>
      <c r="G19" s="50"/>
      <c r="H19" s="50"/>
      <c r="I19" s="50"/>
      <c r="J19" s="50"/>
      <c r="K19" s="81" t="str">
        <f>IF($J$2="IT",Traduzioni_SEPR!B20,IF($J$2="GB",Traduzioni_SEPR!C20,IF($J$2="D",Traduzioni_SEPR!D20,IF($J$2="F",Traduzioni_SEPR!E20,))))</f>
        <v>Point C: Parameters at full load and ambient temperature 15 °C</v>
      </c>
      <c r="L19" s="82"/>
      <c r="M19" s="101"/>
      <c r="N19" s="82"/>
      <c r="O19" s="83"/>
    </row>
    <row r="20" spans="1:15" ht="18" x14ac:dyDescent="0.35">
      <c r="A20" s="104" t="str">
        <f>IF($J$2="IT",Traduzioni_COP!B21,IF('Scheda_COP-SEPR'!$J$2="GB",Traduzioni_COP!C21,IF($J$2="D",Traduzioni_COP!D21,IF($J$2="F",Traduzioni_COP!E21,))))</f>
        <v>Declared COP</v>
      </c>
      <c r="B20" s="69" t="s">
        <v>32</v>
      </c>
      <c r="C20" s="43" t="str">
        <f>IFERROR(IF($I$3="","",C18/C19),"")</f>
        <v/>
      </c>
      <c r="D20" s="43" t="str">
        <f>IFERROR(IF($I$3="","",D18/D19),"")</f>
        <v/>
      </c>
      <c r="E20" s="85"/>
      <c r="F20" s="50"/>
      <c r="G20" s="50"/>
      <c r="H20" s="50"/>
      <c r="I20" s="50"/>
      <c r="J20" s="50"/>
      <c r="K20" s="104" t="str">
        <f>IF($J$2="IT",Traduzioni_SEPR!B21,IF($J$2="GB",Traduzioni_SEPR!C21,IF($J$2="D",Traduzioni_SEPR!D21,IF($J$2="F",Traduzioni_SEPR!E21,))))</f>
        <v>Declared cooling capacity</v>
      </c>
      <c r="L20" s="69" t="s">
        <v>24</v>
      </c>
      <c r="M20" s="99">
        <f>IFERROR(IF($I$3="","",HLOOKUP($I$3,Data_Base_SEPR!$F$3:$FN$100,19,FALSE)),"")</f>
        <v>9.92</v>
      </c>
      <c r="N20" s="45">
        <f>IFERROR(IF($I$3="","",HLOOKUP($I$3,Data_Base_SEPR!$F$3:$FN$100,34,FALSE)),"")</f>
        <v>0</v>
      </c>
      <c r="O20" s="85" t="s">
        <v>13</v>
      </c>
    </row>
    <row r="21" spans="1:15" ht="18" x14ac:dyDescent="0.35">
      <c r="A21" s="78"/>
      <c r="B21" s="7"/>
      <c r="C21" s="9"/>
      <c r="D21" s="9"/>
      <c r="E21" s="79"/>
      <c r="F21" s="50"/>
      <c r="G21" s="50"/>
      <c r="H21" s="50"/>
      <c r="I21" s="50"/>
      <c r="J21" s="50"/>
      <c r="K21" s="104" t="str">
        <f>IF($J$2="IT",Traduzioni_SEPR!B22,IF($J$2="GB",Traduzioni_SEPR!C22,IF($J$2="D",Traduzioni_SEPR!D22,IF($J$2="F",Traduzioni_SEPR!E22,))))</f>
        <v>Declared power input</v>
      </c>
      <c r="L21" s="69" t="s">
        <v>25</v>
      </c>
      <c r="M21" s="99">
        <f>IFERROR(IF($I$3="","",HLOOKUP($I$3,Data_Base_SEPR!$F$3:$FN$100,20,FALSE)),"")</f>
        <v>3.0529999999999999</v>
      </c>
      <c r="N21" s="45">
        <f>IFERROR(IF($I$3="","",HLOOKUP($I$3,Data_Base_SEPR!$F$3:$FN$100,34,FALSE)),"")</f>
        <v>0</v>
      </c>
      <c r="O21" s="85" t="s">
        <v>13</v>
      </c>
    </row>
    <row r="22" spans="1:15" ht="18" x14ac:dyDescent="0.35">
      <c r="A22" s="150" t="str">
        <f>IF($J$2="IT",Traduzioni_COP!B23,IF('Scheda_COP-SEPR'!$J$2="GB",Traduzioni_COP!C23,IF($J$2="D",Traduzioni_COP!D23,IF($J$2="F",Traduzioni_COP!E23,))))</f>
        <v>Other items</v>
      </c>
      <c r="B22" s="151" t="str">
        <f>IF($J$2="IT",Traduzioni_COP!C23,IF('Scheda_COP-SEPR'!$J$2="GB",Traduzioni_COP!D23,IF($J$2="D",Traduzioni_COP!E23,IF($J$2="F",Traduzioni_COP!F23,))))</f>
        <v>Sonstige Posten</v>
      </c>
      <c r="C22" s="151" t="str">
        <f>IF($J$2="IT",Traduzioni_COP!D23,IF('Scheda_COP-SEPR'!$J$2="GB",Traduzioni_COP!E23,IF($J$2="D",Traduzioni_COP!F23,IF($J$2="F",Traduzioni_COP!G23,))))</f>
        <v>Autres positions</v>
      </c>
      <c r="D22" s="151">
        <f>IF($J$2="IT",Traduzioni_COP!E23,IF('Scheda_COP-SEPR'!$J$2="GB",Traduzioni_COP!F23,IF($J$2="D",Traduzioni_COP!G23,IF($J$2="F",Traduzioni_COP!H23,))))</f>
        <v>0</v>
      </c>
      <c r="E22" s="152">
        <f>IF($J$2="IT",Traduzioni_COP!F23,IF('Scheda_COP-SEPR'!$J$2="GB",Traduzioni_COP!G23,IF($J$2="D",Traduzioni_COP!H23,IF($J$2="F",Traduzioni_COP!I23,))))</f>
        <v>0</v>
      </c>
      <c r="F22" s="50"/>
      <c r="G22" s="50"/>
      <c r="H22" s="50"/>
      <c r="I22" s="50"/>
      <c r="J22" s="50"/>
      <c r="K22" s="104" t="str">
        <f>IF($J$2="IT",Traduzioni_SEPR!B23,IF($J$2="GB",Traduzioni_SEPR!C23,IF($J$2="D",Traduzioni_SEPR!D23,IF($J$2="F",Traduzioni_SEPR!E23,))))</f>
        <v>Declared COP</v>
      </c>
      <c r="L22" s="69" t="s">
        <v>26</v>
      </c>
      <c r="M22" s="99">
        <f>IFERROR(IF($I$3="","",M20/M21),"")</f>
        <v>3.2492630199803472</v>
      </c>
      <c r="N22" s="43" t="str">
        <f>IFERROR(IF($I$3="","",N20/N21),"")</f>
        <v/>
      </c>
      <c r="O22" s="85"/>
    </row>
    <row r="23" spans="1:15" x14ac:dyDescent="0.25">
      <c r="A23" s="104" t="str">
        <f>IF($J$2="IT",Traduzioni_COP!B24,IF('Scheda_COP-SEPR'!$J$2="GB",Traduzioni_COP!C24,IF($J$2="D",Traduzioni_COP!D24,IF($J$2="F",Traduzioni_COP!E24,))))</f>
        <v>Capacity Control</v>
      </c>
      <c r="B23" s="21"/>
      <c r="C23" s="153" t="s">
        <v>33</v>
      </c>
      <c r="D23" s="153"/>
      <c r="E23" s="84"/>
      <c r="F23" s="50"/>
      <c r="G23" s="50"/>
      <c r="H23" s="50"/>
      <c r="I23" s="50"/>
      <c r="J23" s="50"/>
      <c r="K23" s="78"/>
      <c r="L23" s="7"/>
      <c r="M23" s="102"/>
      <c r="N23" s="8"/>
      <c r="O23" s="79"/>
    </row>
    <row r="24" spans="1:15" x14ac:dyDescent="0.25">
      <c r="A24" s="104" t="str">
        <f>IF($J$2="IT",Traduzioni_COP!B25,IF('Scheda_COP-SEPR'!$J$2="GB",Traduzioni_COP!C25,IF($J$2="D",Traduzioni_COP!D25,IF($J$2="F",Traduzioni_COP!E25,))))</f>
        <v>Reference temperature</v>
      </c>
      <c r="B24" s="149" t="s">
        <v>35</v>
      </c>
      <c r="C24" s="149"/>
      <c r="D24" s="149"/>
      <c r="E24" s="154"/>
      <c r="F24" s="50"/>
      <c r="G24" s="50"/>
      <c r="H24" s="50"/>
      <c r="I24" s="50"/>
      <c r="J24" s="50"/>
      <c r="K24" s="81" t="str">
        <f>IF($J$2="IT",Traduzioni_SEPR!B25,IF($J$2="GB",Traduzioni_SEPR!C25,IF($J$2="D",Traduzioni_SEPR!D25,IF($J$2="F",Traduzioni_SEPR!E25,))))</f>
        <v>Point D: Parameters at full load and ambient temperature 5 °C</v>
      </c>
      <c r="L24" s="82"/>
      <c r="M24" s="101"/>
      <c r="N24" s="82"/>
      <c r="O24" s="83"/>
    </row>
    <row r="25" spans="1:15" ht="18" x14ac:dyDescent="0.35">
      <c r="A25" s="104" t="str">
        <f>IF($J$2="IT",Traduzioni_COP!B26,IF('Scheda_COP-SEPR'!$J$2="GB",Traduzioni_COP!C26,IF($J$2="D",Traduzioni_COP!D26,IF($J$2="F",Traduzioni_COP!E26,))))</f>
        <v>Suction gas temperature</v>
      </c>
      <c r="B25" s="69" t="s">
        <v>36</v>
      </c>
      <c r="C25" s="149">
        <v>20</v>
      </c>
      <c r="D25" s="149"/>
      <c r="E25" s="85" t="s">
        <v>11</v>
      </c>
      <c r="F25" s="50"/>
      <c r="G25" s="50"/>
      <c r="H25" s="50"/>
      <c r="I25" s="50"/>
      <c r="J25" s="50"/>
      <c r="K25" s="104" t="str">
        <f>IF($J$2="IT",Traduzioni_SEPR!B26,IF($J$2="GB",Traduzioni_SEPR!C26,IF($J$2="D",Traduzioni_SEPR!D26,IF($J$2="F",Traduzioni_SEPR!E26,))))</f>
        <v>Declared cooling capacity</v>
      </c>
      <c r="L25" s="69" t="s">
        <v>27</v>
      </c>
      <c r="M25" s="99">
        <f>IFERROR(IF($I$3="","",HLOOKUP($I$3,Data_Base_SEPR!$F$3:$FN$100,24,FALSE)),"")</f>
        <v>11.112</v>
      </c>
      <c r="N25" s="45">
        <f>IFERROR(IF($I$3="","",HLOOKUP($I$3,Data_Base_SEPR!$F$3:$FN$100,34,FALSE)),"")</f>
        <v>0</v>
      </c>
      <c r="O25" s="85" t="s">
        <v>13</v>
      </c>
    </row>
    <row r="26" spans="1:15" ht="18" x14ac:dyDescent="0.35">
      <c r="A26" s="104" t="str">
        <f>IF($J$2="IT",Traduzioni_COP!B27,IF('Scheda_COP-SEPR'!$J$2="GB",Traduzioni_COP!C27,IF($J$2="D",Traduzioni_COP!D27,IF($J$2="F",Traduzioni_COP!E27,))))</f>
        <v>Power voltage</v>
      </c>
      <c r="B26" s="69" t="s">
        <v>41</v>
      </c>
      <c r="C26" s="149" t="s">
        <v>38</v>
      </c>
      <c r="D26" s="149"/>
      <c r="E26" s="85" t="s">
        <v>39</v>
      </c>
      <c r="F26" s="50"/>
      <c r="G26" s="50"/>
      <c r="H26" s="50"/>
      <c r="I26" s="50"/>
      <c r="J26" s="50"/>
      <c r="K26" s="104" t="str">
        <f>IF($J$2="IT",Traduzioni_SEPR!B27,IF($J$2="GB",Traduzioni_SEPR!C27,IF($J$2="D",Traduzioni_SEPR!D27,IF($J$2="F",Traduzioni_SEPR!E27,))))</f>
        <v>Declared power input</v>
      </c>
      <c r="L26" s="69" t="s">
        <v>28</v>
      </c>
      <c r="M26" s="99">
        <f>IFERROR(IF($I$3="","",HLOOKUP($I$3,Data_Base_SEPR!$F$3:$FN$100,25,FALSE)),"")</f>
        <v>2.7269999999999999</v>
      </c>
      <c r="N26" s="45">
        <f>IFERROR(IF($I$3="","",HLOOKUP($I$3,Data_Base_SEPR!$F$3:$FN$100,34,FALSE)),"")</f>
        <v>0</v>
      </c>
      <c r="O26" s="85" t="s">
        <v>13</v>
      </c>
    </row>
    <row r="27" spans="1:15" ht="18" x14ac:dyDescent="0.35">
      <c r="A27" s="78"/>
      <c r="B27" s="7"/>
      <c r="C27" s="9"/>
      <c r="D27" s="9"/>
      <c r="E27" s="79"/>
      <c r="F27" s="50"/>
      <c r="G27" s="50"/>
      <c r="H27" s="50"/>
      <c r="I27" s="50"/>
      <c r="J27" s="50"/>
      <c r="K27" s="104" t="str">
        <f>IF($J$2="IT",Traduzioni_SEPR!B28,IF($J$2="GB",Traduzioni_SEPR!C28,IF($J$2="D",Traduzioni_SEPR!D28,IF($J$2="F",Traduzioni_SEPR!E28,))))</f>
        <v>Declared COP</v>
      </c>
      <c r="L27" s="69" t="s">
        <v>29</v>
      </c>
      <c r="M27" s="99">
        <f>IFERROR(IF($I$3="","",M25/M26),"")</f>
        <v>4.074807480748075</v>
      </c>
      <c r="N27" s="43" t="str">
        <f>IFERROR(IF($I$3="","",N25/N26),"")</f>
        <v/>
      </c>
      <c r="O27" s="85"/>
    </row>
    <row r="28" spans="1:15" x14ac:dyDescent="0.25">
      <c r="A28" s="78" t="str">
        <f>IF($J$2="IT",Traduzioni_COP!B29,IF('Scheda_COP-SEPR'!$J$2="GB",Traduzioni_COP!C29,IF($J$2="D",Traduzioni_COP!D29,IF($J$2="F",Traduzioni_COP!E29,))))</f>
        <v>Contact details:</v>
      </c>
      <c r="B28" s="7"/>
      <c r="C28" s="9"/>
      <c r="D28" s="9"/>
      <c r="E28" s="79"/>
      <c r="F28" s="50"/>
      <c r="G28" s="50"/>
      <c r="H28" s="50"/>
      <c r="I28" s="50"/>
      <c r="J28" s="50"/>
      <c r="K28" s="78"/>
      <c r="L28" s="7"/>
      <c r="M28" s="102"/>
      <c r="N28" s="8"/>
      <c r="O28" s="79"/>
    </row>
    <row r="29" spans="1:15" x14ac:dyDescent="0.25">
      <c r="A29" s="86" t="s">
        <v>43</v>
      </c>
      <c r="B29" s="11"/>
      <c r="C29" s="12"/>
      <c r="D29" s="12"/>
      <c r="E29" s="87"/>
      <c r="F29" s="50"/>
      <c r="G29" s="50"/>
      <c r="H29" s="50"/>
      <c r="I29" s="50"/>
      <c r="J29" s="50"/>
      <c r="K29" s="81" t="str">
        <f>IF($J$2="IT",Traduzioni_SEPR!B30,IF($J$2="GB",Traduzioni_SEPR!C30,IF($J$2="D",Traduzioni_SEPR!D30,IF($J$2="F",Traduzioni_SEPR!E30,))))</f>
        <v>Point E: Parameters at full load and ambient temperature 43 °C</v>
      </c>
      <c r="L29" s="82"/>
      <c r="M29" s="101"/>
      <c r="N29" s="82"/>
      <c r="O29" s="83"/>
    </row>
    <row r="30" spans="1:15" ht="18" x14ac:dyDescent="0.35">
      <c r="A30" s="78" t="s">
        <v>44</v>
      </c>
      <c r="B30" s="7"/>
      <c r="C30" s="9"/>
      <c r="D30" s="9"/>
      <c r="E30" s="79"/>
      <c r="F30" s="50"/>
      <c r="G30" s="50"/>
      <c r="H30" s="50"/>
      <c r="I30" s="50"/>
      <c r="J30" s="50"/>
      <c r="K30" s="104" t="str">
        <f>IF($J$2="IT",Traduzioni_SEPR!B31,IF($J$2="GB",Traduzioni_SEPR!C31,IF($J$2="D",Traduzioni_SEPR!D31,IF($J$2="F",Traduzioni_SEPR!E31,))))</f>
        <v>Declared cooling capacity</v>
      </c>
      <c r="L30" s="69" t="s">
        <v>30</v>
      </c>
      <c r="M30" s="99">
        <f>IFERROR(IF($I$3="","",HLOOKUP($I$3,Data_Base_SEPR!$F$3:$FN$100,29,FALSE)),"")</f>
        <v>6.5869999999999997</v>
      </c>
      <c r="N30" s="45">
        <f>IFERROR(IF($I$3="","",HLOOKUP($I$3,Data_Base_SEPR!$F$3:$FN$100,34,FALSE)),"")</f>
        <v>0</v>
      </c>
      <c r="O30" s="85" t="s">
        <v>13</v>
      </c>
    </row>
    <row r="31" spans="1:15" ht="18" x14ac:dyDescent="0.35">
      <c r="A31" s="78" t="s">
        <v>45</v>
      </c>
      <c r="B31" s="7"/>
      <c r="C31" s="9"/>
      <c r="D31" s="9"/>
      <c r="E31" s="79"/>
      <c r="F31" s="50"/>
      <c r="G31" s="50"/>
      <c r="H31" s="50"/>
      <c r="I31" s="50"/>
      <c r="J31" s="50"/>
      <c r="K31" s="104" t="str">
        <f>IF($J$2="IT",Traduzioni_SEPR!B32,IF($J$2="GB",Traduzioni_SEPR!C32,IF($J$2="D",Traduzioni_SEPR!D32,IF($J$2="F",Traduzioni_SEPR!E32,))))</f>
        <v>Declared power input</v>
      </c>
      <c r="L31" s="69" t="s">
        <v>31</v>
      </c>
      <c r="M31" s="99">
        <f>IFERROR(IF($I$3="","",HLOOKUP($I$3,Data_Base_SEPR!$F$3:$FN$100,30,FALSE)),"")</f>
        <v>3.7949999999999999</v>
      </c>
      <c r="N31" s="45">
        <f>IFERROR(IF($I$3="","",HLOOKUP($I$3,Data_Base_SEPR!$F$3:$FN$100,34,FALSE)),"")</f>
        <v>0</v>
      </c>
      <c r="O31" s="85" t="s">
        <v>13</v>
      </c>
    </row>
    <row r="32" spans="1:15" ht="18" x14ac:dyDescent="0.35">
      <c r="A32" s="78" t="s">
        <v>46</v>
      </c>
      <c r="B32" s="7"/>
      <c r="C32" s="9"/>
      <c r="D32" s="9"/>
      <c r="E32" s="79"/>
      <c r="F32" s="9"/>
      <c r="G32" s="9"/>
      <c r="H32" s="9"/>
      <c r="K32" s="104" t="str">
        <f>IF($J$2="IT",Traduzioni_SEPR!B33,IF($J$2="GB",Traduzioni_SEPR!C33,IF($J$2="D",Traduzioni_SEPR!D33,IF($J$2="F",Traduzioni_SEPR!E33,))))</f>
        <v>Declared COP</v>
      </c>
      <c r="L32" s="69" t="s">
        <v>32</v>
      </c>
      <c r="M32" s="99">
        <f>IFERROR(IF($I$3="","",M30/M31),"")</f>
        <v>1.7357048748353097</v>
      </c>
      <c r="N32" s="43" t="str">
        <f>IFERROR(N30/N31,"")</f>
        <v/>
      </c>
      <c r="O32" s="85"/>
    </row>
    <row r="33" spans="1:15" x14ac:dyDescent="0.25">
      <c r="A33" s="78" t="s">
        <v>47</v>
      </c>
      <c r="B33" s="7"/>
      <c r="C33" s="9"/>
      <c r="D33" s="9"/>
      <c r="E33" s="79"/>
      <c r="F33" s="9"/>
      <c r="G33" s="9"/>
      <c r="H33" s="9"/>
      <c r="K33" s="78"/>
      <c r="L33" s="7"/>
      <c r="M33" s="8"/>
      <c r="N33" s="8"/>
      <c r="O33" s="79"/>
    </row>
    <row r="34" spans="1:15" x14ac:dyDescent="0.25">
      <c r="A34" s="78" t="s">
        <v>48</v>
      </c>
      <c r="B34" s="7"/>
      <c r="C34" s="9"/>
      <c r="D34" s="9"/>
      <c r="E34" s="79"/>
      <c r="F34" s="9"/>
      <c r="G34" s="9"/>
      <c r="H34" s="9"/>
      <c r="K34" s="81" t="str">
        <f>IF($J$2="IT",Traduzioni_SEPR!B35,IF($J$2="GB",Traduzioni_SEPR!C35,IF($J$2="D",Traduzioni_SEPR!D35,IF($J$2="F",Traduzioni_SEPR!E35,))))</f>
        <v>Other items</v>
      </c>
      <c r="L34" s="82"/>
      <c r="M34" s="82"/>
      <c r="N34" s="82"/>
      <c r="O34" s="83"/>
    </row>
    <row r="35" spans="1:15" x14ac:dyDescent="0.25">
      <c r="A35" s="88" t="s">
        <v>49</v>
      </c>
      <c r="B35" s="17"/>
      <c r="C35" s="71"/>
      <c r="D35" s="71"/>
      <c r="E35" s="89"/>
      <c r="F35" s="9"/>
      <c r="G35" s="9"/>
      <c r="H35" s="9"/>
      <c r="K35" s="104" t="str">
        <f>IF($J$2="IT",Traduzioni_SEPR!B36,IF($J$2="GB",Traduzioni_SEPR!C36,IF($J$2="D",Traduzioni_SEPR!D36,IF($J$2="F",Traduzioni_SEPR!E36,))))</f>
        <v>Capacity Control</v>
      </c>
      <c r="L35" s="21"/>
      <c r="M35" s="72" t="s">
        <v>33</v>
      </c>
      <c r="N35" s="72"/>
      <c r="O35" s="84"/>
    </row>
    <row r="36" spans="1:15" x14ac:dyDescent="0.25">
      <c r="A36" s="78"/>
      <c r="B36" s="7"/>
      <c r="C36" s="7"/>
      <c r="D36" s="7"/>
      <c r="E36" s="80"/>
      <c r="F36" s="9"/>
      <c r="G36" s="9"/>
      <c r="H36" s="9"/>
      <c r="K36" s="104" t="str">
        <f>IF($J$2="IT",Traduzioni_SEPR!B37,IF($J$2="GB",Traduzioni_SEPR!C37,IF($J$2="D",Traduzioni_SEPR!D37,IF($J$2="F",Traduzioni_SEPR!E37,))))</f>
        <v>Reference temperature</v>
      </c>
      <c r="L36" s="73" t="s">
        <v>35</v>
      </c>
      <c r="M36" s="72"/>
      <c r="N36" s="72"/>
      <c r="O36" s="84"/>
    </row>
    <row r="37" spans="1:15" x14ac:dyDescent="0.25">
      <c r="A37" s="90" t="str">
        <f>IF($J$2="IT",Traduzioni_COP!B38,IF('Scheda_COP-SEPR'!$J$2="GB",Traduzioni_COP!C38,IF($J$2="D",Traduzioni_COP!D38,IF($J$2="F",Traduzioni_COP!E38,))))</f>
        <v>* Symbols taken from english version of the Regulation 20015/1095</v>
      </c>
      <c r="B37" s="23"/>
      <c r="C37" s="23"/>
      <c r="D37" s="23"/>
      <c r="E37" s="91"/>
      <c r="K37" s="104" t="str">
        <f>IF($J$2="IT",Traduzioni_SEPR!B38,IF($J$2="GB",Traduzioni_SEPR!C38,IF($J$2="D",Traduzioni_SEPR!D38,IF($J$2="F",Traduzioni_SEPR!E38,))))</f>
        <v>Suction gas temperature</v>
      </c>
      <c r="L37" s="69" t="s">
        <v>36</v>
      </c>
      <c r="M37" s="73">
        <v>20</v>
      </c>
      <c r="N37" s="74"/>
      <c r="O37" s="85" t="s">
        <v>11</v>
      </c>
    </row>
    <row r="38" spans="1:15" x14ac:dyDescent="0.25">
      <c r="A38" s="78"/>
      <c r="B38" s="7"/>
      <c r="C38" s="7"/>
      <c r="D38" s="7"/>
      <c r="E38" s="80"/>
      <c r="F38" s="7"/>
      <c r="G38" s="7"/>
      <c r="H38" s="7"/>
      <c r="K38" s="104" t="str">
        <f>IF($J$2="IT",Traduzioni_SEPR!B39,IF($J$2="GB",Traduzioni_SEPR!C39,IF($J$2="D",Traduzioni_SEPR!D39,IF($J$2="F",Traduzioni_SEPR!E39,))))</f>
        <v>Power voltage</v>
      </c>
      <c r="L38" s="69" t="s">
        <v>41</v>
      </c>
      <c r="M38" s="73" t="s">
        <v>38</v>
      </c>
      <c r="N38" s="74"/>
      <c r="O38" s="85" t="s">
        <v>39</v>
      </c>
    </row>
    <row r="39" spans="1:15" ht="18" x14ac:dyDescent="0.35">
      <c r="A39" s="76" t="s">
        <v>20</v>
      </c>
      <c r="B39" s="50"/>
      <c r="C39" s="9" t="s">
        <v>17</v>
      </c>
      <c r="D39" s="50"/>
      <c r="E39" s="92"/>
      <c r="K39" s="104" t="str">
        <f>IF($J$2="IT",Traduzioni_SEPR!B40,IF($J$2="GB",Traduzioni_SEPR!C40,IF($J$2="D",Traduzioni_SEPR!D40,IF($J$2="F",Traduzioni_SEPR!E40,))))</f>
        <v>Coefficient of degradation for units w/o capacity control**</v>
      </c>
      <c r="L39" s="69" t="s">
        <v>40</v>
      </c>
      <c r="M39" s="73">
        <v>0.25</v>
      </c>
      <c r="N39" s="74"/>
      <c r="O39" s="85"/>
    </row>
    <row r="40" spans="1:15" ht="24" customHeight="1" thickBot="1" x14ac:dyDescent="0.3">
      <c r="A40" s="93" t="s">
        <v>58</v>
      </c>
      <c r="B40" s="94"/>
      <c r="C40" s="95" t="s">
        <v>16</v>
      </c>
      <c r="D40" s="94"/>
      <c r="E40" s="96"/>
      <c r="F40" s="4"/>
      <c r="G40" s="4"/>
      <c r="H40" s="4"/>
      <c r="K40" s="78"/>
      <c r="L40" s="7"/>
      <c r="M40" s="9"/>
      <c r="N40" s="9"/>
      <c r="O40" s="79"/>
    </row>
    <row r="41" spans="1:15" x14ac:dyDescent="0.25">
      <c r="K41" s="78" t="str">
        <f t="shared" ref="K41:K48" si="0">A28</f>
        <v>Contact details:</v>
      </c>
      <c r="L41" s="7"/>
      <c r="M41" s="9"/>
      <c r="N41" s="9"/>
      <c r="O41" s="79"/>
    </row>
    <row r="42" spans="1:15" x14ac:dyDescent="0.25">
      <c r="K42" s="86" t="str">
        <f t="shared" si="0"/>
        <v>SCM FRIGO S.p.a.</v>
      </c>
      <c r="L42" s="11"/>
      <c r="M42" s="12"/>
      <c r="N42" s="12"/>
      <c r="O42" s="87"/>
    </row>
    <row r="43" spans="1:15" x14ac:dyDescent="0.25">
      <c r="K43" s="78" t="str">
        <f t="shared" si="0"/>
        <v>Strada Zona Industriale, 10 - Vigorovea</v>
      </c>
      <c r="L43" s="7"/>
      <c r="M43" s="9"/>
      <c r="N43" s="9"/>
      <c r="O43" s="79"/>
    </row>
    <row r="44" spans="1:15" x14ac:dyDescent="0.25">
      <c r="K44" s="78" t="str">
        <f t="shared" si="0"/>
        <v>35020 Sant'Angelo di Piove di Sacco (PD) ITALY</v>
      </c>
      <c r="L44" s="7"/>
      <c r="M44" s="9"/>
      <c r="N44" s="9"/>
      <c r="O44" s="79"/>
    </row>
    <row r="45" spans="1:15" x14ac:dyDescent="0.25">
      <c r="K45" s="78" t="str">
        <f t="shared" si="0"/>
        <v>Tel. +39 0499 705 000</v>
      </c>
      <c r="L45" s="7"/>
      <c r="M45" s="9"/>
      <c r="N45" s="9"/>
      <c r="O45" s="79"/>
    </row>
    <row r="46" spans="1:15" x14ac:dyDescent="0.25">
      <c r="K46" s="78" t="str">
        <f t="shared" si="0"/>
        <v>Fax +39 0499 704 947</v>
      </c>
      <c r="L46" s="7"/>
      <c r="M46" s="9"/>
      <c r="N46" s="9"/>
      <c r="O46" s="79"/>
    </row>
    <row r="47" spans="1:15" x14ac:dyDescent="0.25">
      <c r="K47" s="78" t="str">
        <f t="shared" si="0"/>
        <v>E-Mail: info@scmfrigo.com</v>
      </c>
      <c r="L47" s="7"/>
      <c r="M47" s="9"/>
      <c r="N47" s="9"/>
      <c r="O47" s="79"/>
    </row>
    <row r="48" spans="1:15" x14ac:dyDescent="0.25">
      <c r="K48" s="88" t="str">
        <f t="shared" si="0"/>
        <v>Internet: www.scmfrigo.com</v>
      </c>
      <c r="L48" s="17"/>
      <c r="M48" s="71"/>
      <c r="N48" s="71"/>
      <c r="O48" s="89"/>
    </row>
    <row r="49" spans="11:15" x14ac:dyDescent="0.25">
      <c r="K49" s="78"/>
      <c r="L49" s="7"/>
      <c r="M49" s="7"/>
      <c r="N49" s="7"/>
      <c r="O49" s="80"/>
    </row>
    <row r="50" spans="11:15" x14ac:dyDescent="0.25">
      <c r="K50" s="78" t="str">
        <f>IF($J$2="IT",Traduzioni_SEPR!B51,IF('Scheda_COP-SEPR'!$J$2="GB",Traduzioni_SEPR!C51,IF($J$2="D",Traduzioni_SEPR!D51,IF($J$2="F",Traduzioni_SEPR!E51,))))</f>
        <v>* Symbols taken from english version of the Regulation 20015/1095</v>
      </c>
      <c r="L50" s="7"/>
      <c r="M50" s="7"/>
      <c r="N50" s="7"/>
      <c r="O50" s="80"/>
    </row>
    <row r="51" spans="11:15" ht="30.75" customHeight="1" x14ac:dyDescent="0.25">
      <c r="K51" s="112" t="str">
        <f>IF($J$2="IT",Traduzioni_SEPR!B52,IF('Scheda_COP-SEPR'!$J$2="GB",Traduzioni_SEPR!C52,IF($J$2="D",Traduzioni_SEPR!D52,IF($J$2="F",Traduzioni_SEPR!E52,))))</f>
        <v>** Since condensing units are non functional systems Cdc can not be determined by test. For this reason the default degradation coefficient (0,25) has to be applied according to EN 13215, Annex A.</v>
      </c>
      <c r="L51" s="113"/>
      <c r="M51" s="113"/>
      <c r="N51" s="113"/>
      <c r="O51" s="114"/>
    </row>
    <row r="52" spans="11:15" x14ac:dyDescent="0.25">
      <c r="K52" s="78"/>
      <c r="L52" s="7"/>
      <c r="M52" s="7"/>
      <c r="N52" s="7"/>
      <c r="O52" s="80"/>
    </row>
    <row r="53" spans="11:15" ht="18" x14ac:dyDescent="0.35">
      <c r="K53" s="76" t="s">
        <v>19</v>
      </c>
      <c r="L53" s="50"/>
      <c r="M53" s="9" t="s">
        <v>18</v>
      </c>
      <c r="N53" s="9"/>
      <c r="O53" s="92"/>
    </row>
    <row r="54" spans="11:15" ht="15.75" thickBot="1" x14ac:dyDescent="0.3">
      <c r="K54" s="93"/>
      <c r="L54" s="94"/>
      <c r="M54" s="94"/>
      <c r="N54" s="94"/>
      <c r="O54" s="96"/>
    </row>
  </sheetData>
  <sheetProtection password="DDBF" sheet="1" objects="1" scenarios="1" selectLockedCells="1"/>
  <mergeCells count="17">
    <mergeCell ref="A2:E3"/>
    <mergeCell ref="C4:D4"/>
    <mergeCell ref="C7:D7"/>
    <mergeCell ref="C26:D26"/>
    <mergeCell ref="A22:E22"/>
    <mergeCell ref="C23:D23"/>
    <mergeCell ref="B24:E24"/>
    <mergeCell ref="C25:D25"/>
    <mergeCell ref="K51:O51"/>
    <mergeCell ref="K2:O3"/>
    <mergeCell ref="G5:J6"/>
    <mergeCell ref="F5:F6"/>
    <mergeCell ref="F3:F4"/>
    <mergeCell ref="G3:H4"/>
    <mergeCell ref="I3:J4"/>
    <mergeCell ref="M4:N4"/>
    <mergeCell ref="G11:I14"/>
  </mergeCells>
  <dataValidations count="1">
    <dataValidation type="list" allowBlank="1" showInputMessage="1" showErrorMessage="1" sqref="G3:H4">
      <formula1>"MC,BR,BRQ,BRL"</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Traduzioni_SEPR!$H$2:$H$5</xm:f>
          </x14:formula1>
          <xm:sqref>J2</xm:sqref>
        </x14:dataValidation>
        <x14:dataValidation type="list" allowBlank="1" showInputMessage="1" showErrorMessage="1">
          <x14:formula1>
            <xm:f>'Unità_COP-SEPR'!B2:B700</xm:f>
          </x14:formula1>
          <xm:sqref>I3:J4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B2:D217"/>
  <sheetViews>
    <sheetView topLeftCell="A193" workbookViewId="0">
      <selection activeCell="B233" sqref="B233"/>
    </sheetView>
  </sheetViews>
  <sheetFormatPr defaultRowHeight="15" x14ac:dyDescent="0.25"/>
  <cols>
    <col min="2" max="2" width="15.85546875" bestFit="1" customWidth="1"/>
  </cols>
  <sheetData>
    <row r="2" spans="2:4" x14ac:dyDescent="0.25">
      <c r="B2" s="28" t="s">
        <v>73</v>
      </c>
    </row>
    <row r="3" spans="2:4" x14ac:dyDescent="0.25">
      <c r="B3" s="28" t="s">
        <v>74</v>
      </c>
    </row>
    <row r="4" spans="2:4" x14ac:dyDescent="0.25">
      <c r="B4" s="28" t="s">
        <v>75</v>
      </c>
    </row>
    <row r="5" spans="2:4" x14ac:dyDescent="0.25">
      <c r="B5" s="28" t="s">
        <v>82</v>
      </c>
      <c r="C5" s="28"/>
      <c r="D5" s="28"/>
    </row>
    <row r="6" spans="2:4" x14ac:dyDescent="0.25">
      <c r="B6" s="28" t="s">
        <v>84</v>
      </c>
      <c r="C6" s="42"/>
      <c r="D6" s="42"/>
    </row>
    <row r="7" spans="2:4" x14ac:dyDescent="0.25">
      <c r="B7" s="28" t="s">
        <v>83</v>
      </c>
    </row>
    <row r="8" spans="2:4" x14ac:dyDescent="0.25">
      <c r="B8" s="62" t="s">
        <v>311</v>
      </c>
    </row>
    <row r="9" spans="2:4" x14ac:dyDescent="0.25">
      <c r="B9" s="62" t="s">
        <v>312</v>
      </c>
    </row>
    <row r="10" spans="2:4" x14ac:dyDescent="0.25">
      <c r="B10" s="62" t="s">
        <v>313</v>
      </c>
    </row>
    <row r="11" spans="2:4" x14ac:dyDescent="0.25">
      <c r="B11" s="62" t="s">
        <v>314</v>
      </c>
    </row>
    <row r="12" spans="2:4" x14ac:dyDescent="0.25">
      <c r="B12" s="28" t="s">
        <v>85</v>
      </c>
    </row>
    <row r="13" spans="2:4" x14ac:dyDescent="0.25">
      <c r="B13" s="28" t="s">
        <v>86</v>
      </c>
    </row>
    <row r="14" spans="2:4" x14ac:dyDescent="0.25">
      <c r="B14" s="28" t="s">
        <v>87</v>
      </c>
    </row>
    <row r="15" spans="2:4" x14ac:dyDescent="0.25">
      <c r="B15" s="62" t="s">
        <v>315</v>
      </c>
    </row>
    <row r="16" spans="2:4" x14ac:dyDescent="0.25">
      <c r="B16" s="62" t="s">
        <v>316</v>
      </c>
    </row>
    <row r="17" spans="2:2" x14ac:dyDescent="0.25">
      <c r="B17" s="62" t="s">
        <v>317</v>
      </c>
    </row>
    <row r="18" spans="2:2" x14ac:dyDescent="0.25">
      <c r="B18" s="62" t="s">
        <v>318</v>
      </c>
    </row>
    <row r="19" spans="2:2" x14ac:dyDescent="0.25">
      <c r="B19" s="28" t="s">
        <v>88</v>
      </c>
    </row>
    <row r="20" spans="2:2" x14ac:dyDescent="0.25">
      <c r="B20" s="28" t="s">
        <v>89</v>
      </c>
    </row>
    <row r="21" spans="2:2" x14ac:dyDescent="0.25">
      <c r="B21" s="28" t="s">
        <v>90</v>
      </c>
    </row>
    <row r="22" spans="2:2" x14ac:dyDescent="0.25">
      <c r="B22" s="28" t="s">
        <v>95</v>
      </c>
    </row>
    <row r="23" spans="2:2" x14ac:dyDescent="0.25">
      <c r="B23" s="28" t="s">
        <v>96</v>
      </c>
    </row>
    <row r="24" spans="2:2" x14ac:dyDescent="0.25">
      <c r="B24" s="28" t="s">
        <v>97</v>
      </c>
    </row>
    <row r="25" spans="2:2" x14ac:dyDescent="0.25">
      <c r="B25" s="28" t="s">
        <v>98</v>
      </c>
    </row>
    <row r="26" spans="2:2" x14ac:dyDescent="0.25">
      <c r="B26" s="28" t="s">
        <v>99</v>
      </c>
    </row>
    <row r="27" spans="2:2" x14ac:dyDescent="0.25">
      <c r="B27" s="28" t="s">
        <v>100</v>
      </c>
    </row>
    <row r="28" spans="2:2" x14ac:dyDescent="0.25">
      <c r="B28" s="28" t="s">
        <v>102</v>
      </c>
    </row>
    <row r="29" spans="2:2" x14ac:dyDescent="0.25">
      <c r="B29" s="28" t="s">
        <v>103</v>
      </c>
    </row>
    <row r="30" spans="2:2" x14ac:dyDescent="0.25">
      <c r="B30" s="28" t="s">
        <v>104</v>
      </c>
    </row>
    <row r="31" spans="2:2" x14ac:dyDescent="0.25">
      <c r="B31" s="28" t="s">
        <v>105</v>
      </c>
    </row>
    <row r="32" spans="2:2" x14ac:dyDescent="0.25">
      <c r="B32" s="28" t="s">
        <v>309</v>
      </c>
    </row>
    <row r="33" spans="2:2" x14ac:dyDescent="0.25">
      <c r="B33" s="28" t="s">
        <v>310</v>
      </c>
    </row>
    <row r="34" spans="2:2" x14ac:dyDescent="0.25">
      <c r="B34" s="28" t="s">
        <v>106</v>
      </c>
    </row>
    <row r="35" spans="2:2" x14ac:dyDescent="0.25">
      <c r="B35" s="28" t="s">
        <v>107</v>
      </c>
    </row>
    <row r="36" spans="2:2" x14ac:dyDescent="0.25">
      <c r="B36" t="s">
        <v>108</v>
      </c>
    </row>
    <row r="37" spans="2:2" x14ac:dyDescent="0.25">
      <c r="B37" t="s">
        <v>109</v>
      </c>
    </row>
    <row r="38" spans="2:2" x14ac:dyDescent="0.25">
      <c r="B38" t="s">
        <v>110</v>
      </c>
    </row>
    <row r="39" spans="2:2" x14ac:dyDescent="0.25">
      <c r="B39" t="s">
        <v>112</v>
      </c>
    </row>
    <row r="40" spans="2:2" x14ac:dyDescent="0.25">
      <c r="B40" t="s">
        <v>111</v>
      </c>
    </row>
    <row r="41" spans="2:2" x14ac:dyDescent="0.25">
      <c r="B41" t="s">
        <v>123</v>
      </c>
    </row>
    <row r="42" spans="2:2" x14ac:dyDescent="0.25">
      <c r="B42" t="s">
        <v>113</v>
      </c>
    </row>
    <row r="43" spans="2:2" x14ac:dyDescent="0.25">
      <c r="B43" t="s">
        <v>114</v>
      </c>
    </row>
    <row r="44" spans="2:2" x14ac:dyDescent="0.25">
      <c r="B44" t="s">
        <v>115</v>
      </c>
    </row>
    <row r="45" spans="2:2" x14ac:dyDescent="0.25">
      <c r="B45" t="s">
        <v>124</v>
      </c>
    </row>
    <row r="46" spans="2:2" x14ac:dyDescent="0.25">
      <c r="B46" t="s">
        <v>116</v>
      </c>
    </row>
    <row r="47" spans="2:2" x14ac:dyDescent="0.25">
      <c r="B47" t="s">
        <v>117</v>
      </c>
    </row>
    <row r="48" spans="2:2" x14ac:dyDescent="0.25">
      <c r="B48" t="s">
        <v>118</v>
      </c>
    </row>
    <row r="49" spans="2:2" x14ac:dyDescent="0.25">
      <c r="B49" t="s">
        <v>119</v>
      </c>
    </row>
    <row r="50" spans="2:2" x14ac:dyDescent="0.25">
      <c r="B50" t="s">
        <v>120</v>
      </c>
    </row>
    <row r="51" spans="2:2" x14ac:dyDescent="0.25">
      <c r="B51" t="s">
        <v>121</v>
      </c>
    </row>
    <row r="52" spans="2:2" x14ac:dyDescent="0.25">
      <c r="B52" t="s">
        <v>122</v>
      </c>
    </row>
    <row r="54" spans="2:2" x14ac:dyDescent="0.25">
      <c r="B54" s="64" t="s">
        <v>328</v>
      </c>
    </row>
    <row r="55" spans="2:2" x14ac:dyDescent="0.25">
      <c r="B55" s="64" t="s">
        <v>329</v>
      </c>
    </row>
    <row r="56" spans="2:2" x14ac:dyDescent="0.25">
      <c r="B56" s="64" t="s">
        <v>330</v>
      </c>
    </row>
    <row r="57" spans="2:2" x14ac:dyDescent="0.25">
      <c r="B57" s="64" t="s">
        <v>331</v>
      </c>
    </row>
    <row r="58" spans="2:2" x14ac:dyDescent="0.25">
      <c r="B58" s="64" t="s">
        <v>332</v>
      </c>
    </row>
    <row r="59" spans="2:2" x14ac:dyDescent="0.25">
      <c r="B59" s="64" t="s">
        <v>333</v>
      </c>
    </row>
    <row r="60" spans="2:2" x14ac:dyDescent="0.25">
      <c r="B60" s="64" t="s">
        <v>334</v>
      </c>
    </row>
    <row r="61" spans="2:2" x14ac:dyDescent="0.25">
      <c r="B61" s="64" t="s">
        <v>335</v>
      </c>
    </row>
    <row r="62" spans="2:2" x14ac:dyDescent="0.25">
      <c r="B62" s="64" t="s">
        <v>336</v>
      </c>
    </row>
    <row r="63" spans="2:2" x14ac:dyDescent="0.25">
      <c r="B63" s="64" t="s">
        <v>77</v>
      </c>
    </row>
    <row r="64" spans="2:2" x14ac:dyDescent="0.25">
      <c r="B64" s="64" t="s">
        <v>78</v>
      </c>
    </row>
    <row r="65" spans="2:2" x14ac:dyDescent="0.25">
      <c r="B65" s="64" t="s">
        <v>79</v>
      </c>
    </row>
    <row r="66" spans="2:2" x14ac:dyDescent="0.25">
      <c r="B66" s="64" t="s">
        <v>80</v>
      </c>
    </row>
    <row r="67" spans="2:2" x14ac:dyDescent="0.25">
      <c r="B67" s="64" t="s">
        <v>81</v>
      </c>
    </row>
    <row r="68" spans="2:2" x14ac:dyDescent="0.25">
      <c r="B68" s="64" t="s">
        <v>337</v>
      </c>
    </row>
    <row r="69" spans="2:2" x14ac:dyDescent="0.25">
      <c r="B69" s="64" t="s">
        <v>338</v>
      </c>
    </row>
    <row r="70" spans="2:2" x14ac:dyDescent="0.25">
      <c r="B70" s="64" t="s">
        <v>339</v>
      </c>
    </row>
    <row r="71" spans="2:2" x14ac:dyDescent="0.25">
      <c r="B71" s="62" t="s">
        <v>340</v>
      </c>
    </row>
    <row r="72" spans="2:2" x14ac:dyDescent="0.25">
      <c r="B72" s="62" t="s">
        <v>341</v>
      </c>
    </row>
    <row r="73" spans="2:2" x14ac:dyDescent="0.25">
      <c r="B73" s="62" t="s">
        <v>342</v>
      </c>
    </row>
    <row r="74" spans="2:2" x14ac:dyDescent="0.25">
      <c r="B74" s="62" t="s">
        <v>343</v>
      </c>
    </row>
    <row r="75" spans="2:2" x14ac:dyDescent="0.25">
      <c r="B75" s="64" t="s">
        <v>344</v>
      </c>
    </row>
    <row r="76" spans="2:2" x14ac:dyDescent="0.25">
      <c r="B76" s="64" t="s">
        <v>345</v>
      </c>
    </row>
    <row r="77" spans="2:2" x14ac:dyDescent="0.25">
      <c r="B77" s="64" t="s">
        <v>125</v>
      </c>
    </row>
    <row r="78" spans="2:2" x14ac:dyDescent="0.25">
      <c r="B78" s="64" t="s">
        <v>126</v>
      </c>
    </row>
    <row r="79" spans="2:2" x14ac:dyDescent="0.25">
      <c r="B79" s="64" t="s">
        <v>127</v>
      </c>
    </row>
    <row r="80" spans="2:2" x14ac:dyDescent="0.25">
      <c r="B80" s="64" t="s">
        <v>128</v>
      </c>
    </row>
    <row r="81" spans="2:2" x14ac:dyDescent="0.25">
      <c r="B81" s="64" t="s">
        <v>129</v>
      </c>
    </row>
    <row r="82" spans="2:2" x14ac:dyDescent="0.25">
      <c r="B82" s="64" t="s">
        <v>346</v>
      </c>
    </row>
    <row r="83" spans="2:2" x14ac:dyDescent="0.25">
      <c r="B83" s="64" t="s">
        <v>347</v>
      </c>
    </row>
    <row r="84" spans="2:2" x14ac:dyDescent="0.25">
      <c r="B84" s="64" t="s">
        <v>348</v>
      </c>
    </row>
    <row r="85" spans="2:2" x14ac:dyDescent="0.25">
      <c r="B85" s="62" t="s">
        <v>349</v>
      </c>
    </row>
    <row r="86" spans="2:2" x14ac:dyDescent="0.25">
      <c r="B86" s="62" t="s">
        <v>350</v>
      </c>
    </row>
    <row r="87" spans="2:2" x14ac:dyDescent="0.25">
      <c r="B87" s="62" t="s">
        <v>351</v>
      </c>
    </row>
    <row r="88" spans="2:2" x14ac:dyDescent="0.25">
      <c r="B88" s="62" t="s">
        <v>352</v>
      </c>
    </row>
    <row r="89" spans="2:2" x14ac:dyDescent="0.25">
      <c r="B89" s="64" t="s">
        <v>353</v>
      </c>
    </row>
    <row r="90" spans="2:2" x14ac:dyDescent="0.25">
      <c r="B90" s="64" t="s">
        <v>354</v>
      </c>
    </row>
    <row r="91" spans="2:2" x14ac:dyDescent="0.25">
      <c r="B91" s="64" t="s">
        <v>130</v>
      </c>
    </row>
    <row r="92" spans="2:2" x14ac:dyDescent="0.25">
      <c r="B92" s="64" t="s">
        <v>131</v>
      </c>
    </row>
    <row r="93" spans="2:2" x14ac:dyDescent="0.25">
      <c r="B93" s="64" t="s">
        <v>132</v>
      </c>
    </row>
    <row r="94" spans="2:2" x14ac:dyDescent="0.25">
      <c r="B94" s="64" t="s">
        <v>133</v>
      </c>
    </row>
    <row r="95" spans="2:2" x14ac:dyDescent="0.25">
      <c r="B95" s="64" t="s">
        <v>134</v>
      </c>
    </row>
    <row r="96" spans="2:2" x14ac:dyDescent="0.25">
      <c r="B96" s="64" t="s">
        <v>355</v>
      </c>
    </row>
    <row r="97" spans="2:2" x14ac:dyDescent="0.25">
      <c r="B97" s="64" t="s">
        <v>356</v>
      </c>
    </row>
    <row r="98" spans="2:2" x14ac:dyDescent="0.25">
      <c r="B98" s="64" t="s">
        <v>357</v>
      </c>
    </row>
    <row r="99" spans="2:2" x14ac:dyDescent="0.25">
      <c r="B99" s="64" t="s">
        <v>358</v>
      </c>
    </row>
    <row r="100" spans="2:2" x14ac:dyDescent="0.25">
      <c r="B100" s="64" t="s">
        <v>359</v>
      </c>
    </row>
    <row r="101" spans="2:2" x14ac:dyDescent="0.25">
      <c r="B101" s="64" t="s">
        <v>360</v>
      </c>
    </row>
    <row r="102" spans="2:2" x14ac:dyDescent="0.25">
      <c r="B102" s="64" t="s">
        <v>361</v>
      </c>
    </row>
    <row r="103" spans="2:2" x14ac:dyDescent="0.25">
      <c r="B103" s="64" t="s">
        <v>362</v>
      </c>
    </row>
    <row r="104" spans="2:2" x14ac:dyDescent="0.25">
      <c r="B104" s="64" t="s">
        <v>363</v>
      </c>
    </row>
    <row r="105" spans="2:2" x14ac:dyDescent="0.25">
      <c r="B105" s="64" t="s">
        <v>135</v>
      </c>
    </row>
    <row r="106" spans="2:2" x14ac:dyDescent="0.25">
      <c r="B106" s="64" t="s">
        <v>136</v>
      </c>
    </row>
    <row r="107" spans="2:2" x14ac:dyDescent="0.25">
      <c r="B107" s="64" t="s">
        <v>137</v>
      </c>
    </row>
    <row r="108" spans="2:2" x14ac:dyDescent="0.25">
      <c r="B108" s="64" t="s">
        <v>138</v>
      </c>
    </row>
    <row r="109" spans="2:2" x14ac:dyDescent="0.25">
      <c r="B109" s="64" t="s">
        <v>139</v>
      </c>
    </row>
    <row r="110" spans="2:2" x14ac:dyDescent="0.25">
      <c r="B110" s="64" t="s">
        <v>364</v>
      </c>
    </row>
    <row r="111" spans="2:2" x14ac:dyDescent="0.25">
      <c r="B111" s="64" t="s">
        <v>365</v>
      </c>
    </row>
    <row r="112" spans="2:2" x14ac:dyDescent="0.25">
      <c r="B112" s="64" t="s">
        <v>366</v>
      </c>
    </row>
    <row r="113" spans="2:2" x14ac:dyDescent="0.25">
      <c r="B113" s="64" t="s">
        <v>367</v>
      </c>
    </row>
    <row r="114" spans="2:2" x14ac:dyDescent="0.25">
      <c r="B114" s="64" t="s">
        <v>368</v>
      </c>
    </row>
    <row r="115" spans="2:2" x14ac:dyDescent="0.25">
      <c r="B115" s="64" t="s">
        <v>369</v>
      </c>
    </row>
    <row r="116" spans="2:2" x14ac:dyDescent="0.25">
      <c r="B116" s="64" t="s">
        <v>370</v>
      </c>
    </row>
    <row r="117" spans="2:2" x14ac:dyDescent="0.25">
      <c r="B117" s="64" t="s">
        <v>140</v>
      </c>
    </row>
    <row r="118" spans="2:2" x14ac:dyDescent="0.25">
      <c r="B118" s="64" t="s">
        <v>141</v>
      </c>
    </row>
    <row r="119" spans="2:2" x14ac:dyDescent="0.25">
      <c r="B119" s="64" t="s">
        <v>142</v>
      </c>
    </row>
    <row r="120" spans="2:2" x14ac:dyDescent="0.25">
      <c r="B120" s="64" t="s">
        <v>143</v>
      </c>
    </row>
    <row r="121" spans="2:2" x14ac:dyDescent="0.25">
      <c r="B121" s="64" t="s">
        <v>144</v>
      </c>
    </row>
    <row r="122" spans="2:2" x14ac:dyDescent="0.25">
      <c r="B122" s="64" t="s">
        <v>371</v>
      </c>
    </row>
    <row r="123" spans="2:2" x14ac:dyDescent="0.25">
      <c r="B123" s="64" t="s">
        <v>372</v>
      </c>
    </row>
    <row r="124" spans="2:2" x14ac:dyDescent="0.25">
      <c r="B124" s="64" t="s">
        <v>373</v>
      </c>
    </row>
    <row r="125" spans="2:2" x14ac:dyDescent="0.25">
      <c r="B125" s="64" t="s">
        <v>374</v>
      </c>
    </row>
    <row r="126" spans="2:2" x14ac:dyDescent="0.25">
      <c r="B126" s="64" t="s">
        <v>375</v>
      </c>
    </row>
    <row r="127" spans="2:2" x14ac:dyDescent="0.25">
      <c r="B127" s="64" t="s">
        <v>145</v>
      </c>
    </row>
    <row r="128" spans="2:2" x14ac:dyDescent="0.25">
      <c r="B128" s="64" t="s">
        <v>146</v>
      </c>
    </row>
    <row r="129" spans="2:2" x14ac:dyDescent="0.25">
      <c r="B129" s="64" t="s">
        <v>147</v>
      </c>
    </row>
    <row r="130" spans="2:2" x14ac:dyDescent="0.25">
      <c r="B130" s="64" t="s">
        <v>148</v>
      </c>
    </row>
    <row r="131" spans="2:2" x14ac:dyDescent="0.25">
      <c r="B131" s="64" t="s">
        <v>149</v>
      </c>
    </row>
    <row r="132" spans="2:2" x14ac:dyDescent="0.25">
      <c r="B132" s="64" t="s">
        <v>150</v>
      </c>
    </row>
    <row r="133" spans="2:2" x14ac:dyDescent="0.25">
      <c r="B133" s="64" t="s">
        <v>151</v>
      </c>
    </row>
    <row r="134" spans="2:2" x14ac:dyDescent="0.25">
      <c r="B134" s="64" t="s">
        <v>152</v>
      </c>
    </row>
    <row r="135" spans="2:2" x14ac:dyDescent="0.25">
      <c r="B135" s="64" t="s">
        <v>153</v>
      </c>
    </row>
    <row r="136" spans="2:2" x14ac:dyDescent="0.25">
      <c r="B136" s="64" t="s">
        <v>154</v>
      </c>
    </row>
    <row r="137" spans="2:2" x14ac:dyDescent="0.25">
      <c r="B137" s="64" t="s">
        <v>155</v>
      </c>
    </row>
    <row r="138" spans="2:2" x14ac:dyDescent="0.25">
      <c r="B138" s="64" t="s">
        <v>156</v>
      </c>
    </row>
    <row r="139" spans="2:2" x14ac:dyDescent="0.25">
      <c r="B139" s="64" t="s">
        <v>157</v>
      </c>
    </row>
    <row r="140" spans="2:2" x14ac:dyDescent="0.25">
      <c r="B140" s="64" t="s">
        <v>158</v>
      </c>
    </row>
    <row r="141" spans="2:2" x14ac:dyDescent="0.25">
      <c r="B141" s="64" t="s">
        <v>159</v>
      </c>
    </row>
    <row r="142" spans="2:2" x14ac:dyDescent="0.25">
      <c r="B142" s="64" t="s">
        <v>160</v>
      </c>
    </row>
    <row r="143" spans="2:2" x14ac:dyDescent="0.25">
      <c r="B143" s="64" t="s">
        <v>161</v>
      </c>
    </row>
    <row r="144" spans="2:2" x14ac:dyDescent="0.25">
      <c r="B144" s="64" t="s">
        <v>162</v>
      </c>
    </row>
    <row r="145" spans="2:2" x14ac:dyDescent="0.25">
      <c r="B145" s="64" t="s">
        <v>163</v>
      </c>
    </row>
    <row r="146" spans="2:2" x14ac:dyDescent="0.25">
      <c r="B146" s="64" t="s">
        <v>164</v>
      </c>
    </row>
    <row r="147" spans="2:2" x14ac:dyDescent="0.25">
      <c r="B147" s="64" t="s">
        <v>165</v>
      </c>
    </row>
    <row r="148" spans="2:2" x14ac:dyDescent="0.25">
      <c r="B148" s="64" t="s">
        <v>166</v>
      </c>
    </row>
    <row r="149" spans="2:2" x14ac:dyDescent="0.25">
      <c r="B149" s="64" t="s">
        <v>167</v>
      </c>
    </row>
    <row r="150" spans="2:2" x14ac:dyDescent="0.25">
      <c r="B150" s="64" t="s">
        <v>168</v>
      </c>
    </row>
    <row r="151" spans="2:2" x14ac:dyDescent="0.25">
      <c r="B151" s="64" t="s">
        <v>169</v>
      </c>
    </row>
    <row r="152" spans="2:2" x14ac:dyDescent="0.25">
      <c r="B152" s="64" t="s">
        <v>170</v>
      </c>
    </row>
    <row r="153" spans="2:2" x14ac:dyDescent="0.25">
      <c r="B153" s="64" t="s">
        <v>171</v>
      </c>
    </row>
    <row r="154" spans="2:2" x14ac:dyDescent="0.25">
      <c r="B154" s="64" t="s">
        <v>172</v>
      </c>
    </row>
    <row r="155" spans="2:2" x14ac:dyDescent="0.25">
      <c r="B155" s="64" t="s">
        <v>173</v>
      </c>
    </row>
    <row r="156" spans="2:2" x14ac:dyDescent="0.25">
      <c r="B156" s="64" t="s">
        <v>174</v>
      </c>
    </row>
    <row r="157" spans="2:2" x14ac:dyDescent="0.25">
      <c r="B157" s="64" t="s">
        <v>175</v>
      </c>
    </row>
    <row r="158" spans="2:2" x14ac:dyDescent="0.25">
      <c r="B158" s="64" t="s">
        <v>176</v>
      </c>
    </row>
    <row r="159" spans="2:2" x14ac:dyDescent="0.25">
      <c r="B159" s="64" t="s">
        <v>177</v>
      </c>
    </row>
    <row r="160" spans="2:2" x14ac:dyDescent="0.25">
      <c r="B160" s="64" t="s">
        <v>178</v>
      </c>
    </row>
    <row r="161" spans="2:2" x14ac:dyDescent="0.25">
      <c r="B161" s="64" t="s">
        <v>179</v>
      </c>
    </row>
    <row r="162" spans="2:2" x14ac:dyDescent="0.25">
      <c r="B162" s="64" t="s">
        <v>180</v>
      </c>
    </row>
    <row r="163" spans="2:2" x14ac:dyDescent="0.25">
      <c r="B163" s="64" t="s">
        <v>181</v>
      </c>
    </row>
    <row r="164" spans="2:2" x14ac:dyDescent="0.25">
      <c r="B164" s="64" t="s">
        <v>182</v>
      </c>
    </row>
    <row r="165" spans="2:2" x14ac:dyDescent="0.25">
      <c r="B165" s="64" t="s">
        <v>183</v>
      </c>
    </row>
    <row r="166" spans="2:2" x14ac:dyDescent="0.25">
      <c r="B166" s="64" t="s">
        <v>184</v>
      </c>
    </row>
    <row r="167" spans="2:2" x14ac:dyDescent="0.25">
      <c r="B167" s="64" t="s">
        <v>185</v>
      </c>
    </row>
    <row r="168" spans="2:2" x14ac:dyDescent="0.25">
      <c r="B168" s="64" t="s">
        <v>186</v>
      </c>
    </row>
    <row r="169" spans="2:2" x14ac:dyDescent="0.25">
      <c r="B169" s="64" t="s">
        <v>187</v>
      </c>
    </row>
    <row r="170" spans="2:2" x14ac:dyDescent="0.25">
      <c r="B170" s="64" t="s">
        <v>188</v>
      </c>
    </row>
    <row r="171" spans="2:2" x14ac:dyDescent="0.25">
      <c r="B171" s="64" t="s">
        <v>189</v>
      </c>
    </row>
    <row r="172" spans="2:2" x14ac:dyDescent="0.25">
      <c r="B172" s="64" t="s">
        <v>190</v>
      </c>
    </row>
    <row r="173" spans="2:2" x14ac:dyDescent="0.25">
      <c r="B173" s="64" t="s">
        <v>191</v>
      </c>
    </row>
    <row r="174" spans="2:2" x14ac:dyDescent="0.25">
      <c r="B174" s="64" t="s">
        <v>192</v>
      </c>
    </row>
    <row r="175" spans="2:2" x14ac:dyDescent="0.25">
      <c r="B175" s="64" t="s">
        <v>193</v>
      </c>
    </row>
    <row r="176" spans="2:2" x14ac:dyDescent="0.25">
      <c r="B176" s="64" t="s">
        <v>194</v>
      </c>
    </row>
    <row r="177" spans="2:2" x14ac:dyDescent="0.25">
      <c r="B177" s="64" t="s">
        <v>195</v>
      </c>
    </row>
    <row r="178" spans="2:2" x14ac:dyDescent="0.25">
      <c r="B178" s="64" t="s">
        <v>196</v>
      </c>
    </row>
    <row r="179" spans="2:2" x14ac:dyDescent="0.25">
      <c r="B179" s="64" t="s">
        <v>197</v>
      </c>
    </row>
    <row r="180" spans="2:2" x14ac:dyDescent="0.25">
      <c r="B180" s="64" t="s">
        <v>198</v>
      </c>
    </row>
    <row r="181" spans="2:2" x14ac:dyDescent="0.25">
      <c r="B181" s="64" t="s">
        <v>306</v>
      </c>
    </row>
    <row r="182" spans="2:2" x14ac:dyDescent="0.25">
      <c r="B182" s="64" t="s">
        <v>199</v>
      </c>
    </row>
    <row r="183" spans="2:2" x14ac:dyDescent="0.25">
      <c r="B183" s="64" t="s">
        <v>200</v>
      </c>
    </row>
    <row r="184" spans="2:2" x14ac:dyDescent="0.25">
      <c r="B184" s="64" t="s">
        <v>201</v>
      </c>
    </row>
    <row r="185" spans="2:2" x14ac:dyDescent="0.25">
      <c r="B185" s="64" t="s">
        <v>202</v>
      </c>
    </row>
    <row r="186" spans="2:2" x14ac:dyDescent="0.25">
      <c r="B186" s="64" t="s">
        <v>203</v>
      </c>
    </row>
    <row r="187" spans="2:2" x14ac:dyDescent="0.25">
      <c r="B187" s="64" t="s">
        <v>204</v>
      </c>
    </row>
    <row r="188" spans="2:2" x14ac:dyDescent="0.25">
      <c r="B188" s="64" t="s">
        <v>205</v>
      </c>
    </row>
    <row r="189" spans="2:2" x14ac:dyDescent="0.25">
      <c r="B189" s="64" t="s">
        <v>206</v>
      </c>
    </row>
    <row r="190" spans="2:2" x14ac:dyDescent="0.25">
      <c r="B190" s="64" t="s">
        <v>207</v>
      </c>
    </row>
    <row r="191" spans="2:2" x14ac:dyDescent="0.25">
      <c r="B191" s="64" t="s">
        <v>208</v>
      </c>
    </row>
    <row r="192" spans="2:2" x14ac:dyDescent="0.25">
      <c r="B192" s="64" t="s">
        <v>209</v>
      </c>
    </row>
    <row r="193" spans="2:2" x14ac:dyDescent="0.25">
      <c r="B193" s="64" t="s">
        <v>210</v>
      </c>
    </row>
    <row r="194" spans="2:2" x14ac:dyDescent="0.25">
      <c r="B194" s="64" t="s">
        <v>211</v>
      </c>
    </row>
    <row r="195" spans="2:2" x14ac:dyDescent="0.25">
      <c r="B195" s="64" t="s">
        <v>307</v>
      </c>
    </row>
    <row r="196" spans="2:2" x14ac:dyDescent="0.25">
      <c r="B196" s="64" t="s">
        <v>212</v>
      </c>
    </row>
    <row r="197" spans="2:2" x14ac:dyDescent="0.25">
      <c r="B197" s="64" t="s">
        <v>213</v>
      </c>
    </row>
    <row r="198" spans="2:2" x14ac:dyDescent="0.25">
      <c r="B198" s="64" t="s">
        <v>214</v>
      </c>
    </row>
    <row r="199" spans="2:2" x14ac:dyDescent="0.25">
      <c r="B199" s="64" t="s">
        <v>215</v>
      </c>
    </row>
    <row r="200" spans="2:2" x14ac:dyDescent="0.25">
      <c r="B200" s="64" t="s">
        <v>216</v>
      </c>
    </row>
    <row r="201" spans="2:2" x14ac:dyDescent="0.25">
      <c r="B201" s="64" t="s">
        <v>217</v>
      </c>
    </row>
    <row r="202" spans="2:2" x14ac:dyDescent="0.25">
      <c r="B202" s="64" t="s">
        <v>218</v>
      </c>
    </row>
    <row r="203" spans="2:2" x14ac:dyDescent="0.25">
      <c r="B203" s="64" t="s">
        <v>219</v>
      </c>
    </row>
    <row r="204" spans="2:2" x14ac:dyDescent="0.25">
      <c r="B204" s="64" t="s">
        <v>220</v>
      </c>
    </row>
    <row r="205" spans="2:2" x14ac:dyDescent="0.25">
      <c r="B205" s="64" t="s">
        <v>221</v>
      </c>
    </row>
    <row r="206" spans="2:2" x14ac:dyDescent="0.25">
      <c r="B206" s="64" t="s">
        <v>222</v>
      </c>
    </row>
    <row r="207" spans="2:2" x14ac:dyDescent="0.25">
      <c r="B207" s="64" t="s">
        <v>223</v>
      </c>
    </row>
    <row r="208" spans="2:2" x14ac:dyDescent="0.25">
      <c r="B208" s="64" t="s">
        <v>224</v>
      </c>
    </row>
    <row r="210" spans="2:2" x14ac:dyDescent="0.25">
      <c r="B210" s="109" t="s">
        <v>376</v>
      </c>
    </row>
    <row r="211" spans="2:2" x14ac:dyDescent="0.25">
      <c r="B211" s="109" t="s">
        <v>379</v>
      </c>
    </row>
    <row r="212" spans="2:2" x14ac:dyDescent="0.25">
      <c r="B212" s="109" t="s">
        <v>380</v>
      </c>
    </row>
    <row r="213" spans="2:2" x14ac:dyDescent="0.25">
      <c r="B213" s="109" t="s">
        <v>381</v>
      </c>
    </row>
    <row r="214" spans="2:2" x14ac:dyDescent="0.25">
      <c r="B214" s="111" t="s">
        <v>382</v>
      </c>
    </row>
    <row r="215" spans="2:2" x14ac:dyDescent="0.25">
      <c r="B215" s="111" t="s">
        <v>383</v>
      </c>
    </row>
    <row r="216" spans="2:2" x14ac:dyDescent="0.25">
      <c r="B216" s="111" t="s">
        <v>384</v>
      </c>
    </row>
    <row r="217" spans="2:2" x14ac:dyDescent="0.25">
      <c r="B217" s="111" t="s">
        <v>385</v>
      </c>
    </row>
  </sheetData>
  <autoFilter ref="B2:B208"/>
  <dataValidations disablePrompts="1" count="1">
    <dataValidation type="list" allowBlank="1" showInputMessage="1" showErrorMessage="1" sqref="D38:D42">
      <formula1>$D$38:$D$42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2:BE58"/>
  <sheetViews>
    <sheetView workbookViewId="0">
      <pane xSplit="3" ySplit="4" topLeftCell="AV5" activePane="bottomRight" state="frozen"/>
      <selection pane="topRight" activeCell="D1" sqref="D1"/>
      <selection pane="bottomLeft" activeCell="A5" sqref="A5"/>
      <selection pane="bottomRight" activeCell="BI7" sqref="BI7"/>
    </sheetView>
  </sheetViews>
  <sheetFormatPr defaultRowHeight="15" x14ac:dyDescent="0.25"/>
  <cols>
    <col min="1" max="1" width="51.140625" customWidth="1"/>
    <col min="2" max="2" width="9.140625" customWidth="1"/>
    <col min="3" max="3" width="10.28515625" customWidth="1"/>
    <col min="4" max="4" width="9.140625" customWidth="1"/>
    <col min="7" max="9" width="15.85546875" style="1" customWidth="1"/>
    <col min="10" max="26" width="16.140625" customWidth="1"/>
    <col min="27" max="29" width="16.140625" bestFit="1" customWidth="1"/>
    <col min="30" max="31" width="15.85546875" bestFit="1" customWidth="1"/>
    <col min="32" max="32" width="15.85546875" customWidth="1"/>
    <col min="33" max="39" width="16.140625" customWidth="1"/>
    <col min="40" max="44" width="15.28515625" customWidth="1"/>
    <col min="45" max="45" width="14.85546875" customWidth="1"/>
    <col min="46" max="46" width="15.28515625" customWidth="1"/>
    <col min="47" max="49" width="15.5703125" customWidth="1"/>
    <col min="50" max="50" width="16.5703125" customWidth="1"/>
    <col min="51" max="53" width="15.5703125" customWidth="1"/>
    <col min="54" max="55" width="15.5703125" bestFit="1" customWidth="1"/>
    <col min="56" max="57" width="15.28515625" customWidth="1"/>
  </cols>
  <sheetData>
    <row r="2" spans="1:57" ht="18.75" x14ac:dyDescent="0.3">
      <c r="A2" s="6" t="str">
        <f>IF($E$2="IT",Traduzioni_COP!B2,IF('Scheda_COP-SEPR'!$J$2="GB",Traduzioni_COP!C2,IF($E$2="D",Traduzioni_COP!D2,IF($E$2="F",Traduzioni_COP!E2,))))</f>
        <v>Tabella di resa secondo regolamento EU 2015/1095</v>
      </c>
      <c r="E2" s="65" t="s">
        <v>225</v>
      </c>
    </row>
    <row r="3" spans="1:57" ht="18" customHeight="1" x14ac:dyDescent="0.25">
      <c r="A3" s="4" t="str">
        <f>IF($E$2="IT",Traduzioni_COP!B3,IF('Scheda_COP-SEPR'!$J$2="GB",Traduzioni_COP!C3,IF($E$2="D",Traduzioni_COP!D3,IF($E$2="F",Traduzioni_COP!E3,))))</f>
        <v xml:space="preserve">Dichiarazione Modello: </v>
      </c>
      <c r="B3" s="155" t="s">
        <v>72</v>
      </c>
      <c r="C3" s="155"/>
      <c r="D3" s="156" t="s">
        <v>312</v>
      </c>
      <c r="E3" s="156"/>
      <c r="F3" s="4">
        <v>1</v>
      </c>
      <c r="G3" s="25" t="s">
        <v>73</v>
      </c>
      <c r="H3" s="25" t="s">
        <v>74</v>
      </c>
      <c r="I3" s="25" t="s">
        <v>75</v>
      </c>
      <c r="J3" s="28" t="s">
        <v>82</v>
      </c>
      <c r="K3" s="28" t="s">
        <v>84</v>
      </c>
      <c r="L3" s="28" t="s">
        <v>83</v>
      </c>
      <c r="M3" s="62" t="s">
        <v>311</v>
      </c>
      <c r="N3" s="62" t="s">
        <v>312</v>
      </c>
      <c r="O3" s="62" t="s">
        <v>313</v>
      </c>
      <c r="P3" s="62" t="s">
        <v>314</v>
      </c>
      <c r="Q3" s="28" t="s">
        <v>85</v>
      </c>
      <c r="R3" s="28" t="s">
        <v>86</v>
      </c>
      <c r="S3" s="28" t="s">
        <v>87</v>
      </c>
      <c r="T3" s="62" t="s">
        <v>315</v>
      </c>
      <c r="U3" s="62" t="s">
        <v>316</v>
      </c>
      <c r="V3" s="62" t="s">
        <v>317</v>
      </c>
      <c r="W3" s="62" t="s">
        <v>318</v>
      </c>
      <c r="X3" s="28" t="s">
        <v>88</v>
      </c>
      <c r="Y3" s="28" t="s">
        <v>89</v>
      </c>
      <c r="Z3" s="28" t="s">
        <v>90</v>
      </c>
      <c r="AA3" s="28" t="s">
        <v>95</v>
      </c>
      <c r="AB3" s="28" t="s">
        <v>96</v>
      </c>
      <c r="AC3" s="28" t="s">
        <v>97</v>
      </c>
      <c r="AD3" s="28" t="s">
        <v>98</v>
      </c>
      <c r="AE3" s="28" t="s">
        <v>99</v>
      </c>
      <c r="AF3" s="28" t="s">
        <v>100</v>
      </c>
      <c r="AG3" s="28" t="s">
        <v>102</v>
      </c>
      <c r="AH3" s="28" t="s">
        <v>103</v>
      </c>
      <c r="AI3" s="28" t="s">
        <v>104</v>
      </c>
      <c r="AJ3" s="28" t="s">
        <v>105</v>
      </c>
      <c r="AK3" s="28" t="s">
        <v>309</v>
      </c>
      <c r="AL3" s="28" t="s">
        <v>310</v>
      </c>
      <c r="AM3" s="28" t="s">
        <v>106</v>
      </c>
      <c r="AN3" s="28" t="s">
        <v>107</v>
      </c>
      <c r="AO3" s="28" t="s">
        <v>108</v>
      </c>
      <c r="AP3" s="28" t="s">
        <v>109</v>
      </c>
      <c r="AQ3" s="28" t="s">
        <v>110</v>
      </c>
      <c r="AR3" s="28" t="s">
        <v>112</v>
      </c>
      <c r="AS3" s="28" t="s">
        <v>111</v>
      </c>
      <c r="AT3" s="28" t="s">
        <v>123</v>
      </c>
      <c r="AU3" s="28" t="s">
        <v>113</v>
      </c>
      <c r="AV3" s="28" t="s">
        <v>114</v>
      </c>
      <c r="AW3" s="28" t="s">
        <v>115</v>
      </c>
      <c r="AX3" s="28" t="s">
        <v>124</v>
      </c>
      <c r="AY3" s="28" t="s">
        <v>116</v>
      </c>
      <c r="AZ3" s="28" t="s">
        <v>117</v>
      </c>
      <c r="BA3" s="28" t="s">
        <v>118</v>
      </c>
      <c r="BB3" s="28" t="s">
        <v>119</v>
      </c>
      <c r="BC3" s="28" t="s">
        <v>120</v>
      </c>
      <c r="BD3" s="28" t="s">
        <v>121</v>
      </c>
      <c r="BE3" s="28" t="s">
        <v>122</v>
      </c>
    </row>
    <row r="4" spans="1:57" x14ac:dyDescent="0.25">
      <c r="A4" t="str">
        <f>IF($E$2="IT",Traduzioni_COP!B4,IF('Scheda_COP-SEPR'!$J$2="GB",Traduzioni_COP!C4,IF($E$2="D",Traduzioni_COP!D4,IF($E$2="F",Traduzioni_COP!E4,))))</f>
        <v>Refrigerante:</v>
      </c>
      <c r="B4" s="157" t="str">
        <f>IF($D$3="","",HLOOKUP($D$3,Data_Base_COP!$G$3:$BH$100,2,FALSE))</f>
        <v>R448A</v>
      </c>
      <c r="C4" s="157" t="e">
        <v>#N/A</v>
      </c>
      <c r="D4" s="157" t="e">
        <v>#N/A</v>
      </c>
      <c r="E4" s="157" t="e">
        <v>#N/A</v>
      </c>
      <c r="F4">
        <v>2</v>
      </c>
      <c r="G4" s="1" t="s">
        <v>15</v>
      </c>
      <c r="H4" s="1" t="s">
        <v>15</v>
      </c>
      <c r="I4" s="1" t="s">
        <v>15</v>
      </c>
      <c r="J4" s="30" t="s">
        <v>91</v>
      </c>
      <c r="K4" s="30" t="s">
        <v>91</v>
      </c>
      <c r="L4" s="30" t="s">
        <v>91</v>
      </c>
      <c r="M4" s="63" t="s">
        <v>91</v>
      </c>
      <c r="N4" s="63" t="s">
        <v>91</v>
      </c>
      <c r="O4" s="63" t="s">
        <v>91</v>
      </c>
      <c r="P4" s="63" t="s">
        <v>91</v>
      </c>
      <c r="Q4" s="30" t="s">
        <v>92</v>
      </c>
      <c r="R4" s="30" t="s">
        <v>92</v>
      </c>
      <c r="S4" s="30" t="s">
        <v>92</v>
      </c>
      <c r="T4" s="63" t="s">
        <v>92</v>
      </c>
      <c r="U4" s="63" t="s">
        <v>92</v>
      </c>
      <c r="V4" s="63" t="s">
        <v>92</v>
      </c>
      <c r="W4" s="63" t="s">
        <v>92</v>
      </c>
      <c r="X4" s="30" t="s">
        <v>93</v>
      </c>
      <c r="Y4" s="30" t="s">
        <v>93</v>
      </c>
      <c r="Z4" s="30" t="s">
        <v>93</v>
      </c>
      <c r="AA4" s="30" t="s">
        <v>94</v>
      </c>
      <c r="AB4" s="30" t="s">
        <v>94</v>
      </c>
      <c r="AC4" s="30" t="s">
        <v>94</v>
      </c>
      <c r="AD4" s="30" t="s">
        <v>94</v>
      </c>
      <c r="AE4" s="30" t="s">
        <v>94</v>
      </c>
      <c r="AF4" s="30" t="s">
        <v>101</v>
      </c>
      <c r="AG4" s="30" t="s">
        <v>101</v>
      </c>
      <c r="AH4" s="30" t="s">
        <v>101</v>
      </c>
      <c r="AI4" s="30" t="s">
        <v>101</v>
      </c>
      <c r="AJ4" s="30" t="s">
        <v>101</v>
      </c>
      <c r="AK4" s="61" t="s">
        <v>101</v>
      </c>
      <c r="AL4" s="61" t="s">
        <v>101</v>
      </c>
      <c r="AM4" s="30" t="s">
        <v>15</v>
      </c>
      <c r="AN4" s="30" t="s">
        <v>15</v>
      </c>
      <c r="AO4" s="30" t="s">
        <v>15</v>
      </c>
      <c r="AP4" s="30" t="s">
        <v>15</v>
      </c>
      <c r="AQ4" s="30" t="s">
        <v>91</v>
      </c>
      <c r="AR4" s="30" t="s">
        <v>91</v>
      </c>
      <c r="AS4" s="30" t="s">
        <v>91</v>
      </c>
      <c r="AT4" s="30" t="s">
        <v>91</v>
      </c>
      <c r="AU4" s="30" t="s">
        <v>92</v>
      </c>
      <c r="AV4" s="30" t="s">
        <v>92</v>
      </c>
      <c r="AW4" s="30" t="s">
        <v>92</v>
      </c>
      <c r="AX4" s="30" t="s">
        <v>92</v>
      </c>
      <c r="AY4" s="30" t="s">
        <v>93</v>
      </c>
      <c r="AZ4" s="30" t="s">
        <v>93</v>
      </c>
      <c r="BA4" s="30" t="s">
        <v>93</v>
      </c>
      <c r="BB4" s="30" t="s">
        <v>94</v>
      </c>
      <c r="BC4" s="30" t="s">
        <v>94</v>
      </c>
      <c r="BD4" s="30" t="s">
        <v>101</v>
      </c>
      <c r="BE4" s="30" t="s">
        <v>101</v>
      </c>
    </row>
    <row r="5" spans="1:57" x14ac:dyDescent="0.25">
      <c r="A5" s="3" t="str">
        <f>IF($E$2="IT",Traduzioni_COP!B5,IF('Scheda_COP-SEPR'!$J$2="GB",Traduzioni_COP!C5,IF($E$2="D",Traduzioni_COP!D5,IF($E$2="F",Traduzioni_COP!E5,))))</f>
        <v>Item</v>
      </c>
      <c r="B5" s="3" t="s">
        <v>50</v>
      </c>
      <c r="C5" s="147" t="s">
        <v>0</v>
      </c>
      <c r="D5" s="148"/>
      <c r="E5" s="67" t="s">
        <v>10</v>
      </c>
      <c r="F5">
        <v>3</v>
      </c>
    </row>
    <row r="6" spans="1:57" x14ac:dyDescent="0.25">
      <c r="A6" s="3" t="str">
        <f>IF($E$2="IT",Traduzioni_COP!B6,IF('Scheda_COP-SEPR'!$J$2="GB",Traduzioni_COP!C6,IF($E$2="D",Traduzioni_COP!D6,IF($E$2="F",Traduzioni_COP!E6,))))</f>
        <v>Temperatura di evaporazione</v>
      </c>
      <c r="B6" s="67" t="s">
        <v>5</v>
      </c>
      <c r="C6" s="67">
        <v>-10</v>
      </c>
      <c r="D6" s="67">
        <v>-35</v>
      </c>
      <c r="E6" s="67" t="s">
        <v>11</v>
      </c>
      <c r="F6">
        <v>4</v>
      </c>
      <c r="G6" s="35">
        <v>-10</v>
      </c>
      <c r="H6" s="35">
        <v>-10</v>
      </c>
      <c r="I6" s="35">
        <v>-10</v>
      </c>
      <c r="J6" s="35">
        <v>-10</v>
      </c>
      <c r="K6" s="35">
        <v>-10</v>
      </c>
      <c r="L6" s="35">
        <v>-10</v>
      </c>
      <c r="M6" s="35">
        <v>-10</v>
      </c>
      <c r="N6" s="35">
        <v>-10</v>
      </c>
      <c r="O6" s="35">
        <v>-10</v>
      </c>
      <c r="P6" s="35">
        <v>-10</v>
      </c>
      <c r="Q6" s="35">
        <v>-10</v>
      </c>
      <c r="R6" s="35">
        <v>-10</v>
      </c>
      <c r="S6" s="35">
        <v>-10</v>
      </c>
      <c r="T6" s="35">
        <v>-10</v>
      </c>
      <c r="U6" s="35">
        <v>-10</v>
      </c>
      <c r="V6" s="35">
        <v>-10</v>
      </c>
      <c r="W6" s="35">
        <v>-10</v>
      </c>
      <c r="X6" s="35">
        <v>-10</v>
      </c>
      <c r="Y6" s="35">
        <v>-10</v>
      </c>
      <c r="Z6" s="35">
        <v>-10</v>
      </c>
      <c r="AA6" s="35">
        <v>-10</v>
      </c>
      <c r="AB6" s="35">
        <v>-10</v>
      </c>
      <c r="AC6" s="35">
        <v>-10</v>
      </c>
      <c r="AD6" s="35">
        <v>-10</v>
      </c>
      <c r="AE6" s="35">
        <v>-10</v>
      </c>
      <c r="AF6" s="35">
        <v>-10</v>
      </c>
      <c r="AG6" s="35">
        <v>-10</v>
      </c>
      <c r="AH6" s="35">
        <v>-10</v>
      </c>
      <c r="AI6" s="35">
        <v>-10</v>
      </c>
      <c r="AJ6" s="35">
        <v>-10</v>
      </c>
      <c r="AK6" s="35">
        <v>-10</v>
      </c>
      <c r="AL6" s="35">
        <v>-10</v>
      </c>
      <c r="AM6" s="35">
        <v>-10</v>
      </c>
      <c r="AN6" s="35">
        <v>-10</v>
      </c>
      <c r="AO6" s="35">
        <v>-10</v>
      </c>
      <c r="AP6" s="35">
        <v>-10</v>
      </c>
      <c r="AQ6" s="35">
        <v>-10</v>
      </c>
      <c r="AR6" s="35">
        <v>-10</v>
      </c>
      <c r="AS6" s="35">
        <v>-10</v>
      </c>
      <c r="AT6" s="35">
        <v>-10</v>
      </c>
      <c r="AU6" s="35">
        <v>-10</v>
      </c>
      <c r="AV6" s="35">
        <v>-10</v>
      </c>
      <c r="AW6" s="35">
        <v>-10</v>
      </c>
      <c r="AX6" s="35">
        <v>-10</v>
      </c>
      <c r="AY6" s="35">
        <v>-10</v>
      </c>
      <c r="AZ6" s="35">
        <v>-10</v>
      </c>
      <c r="BA6" s="35">
        <v>-10</v>
      </c>
      <c r="BB6" s="35">
        <v>-10</v>
      </c>
      <c r="BC6" s="35">
        <v>-10</v>
      </c>
      <c r="BD6" s="35">
        <v>-10</v>
      </c>
      <c r="BE6" s="35">
        <v>-10</v>
      </c>
    </row>
    <row r="7" spans="1:57" ht="14.25" customHeight="1" x14ac:dyDescent="0.25">
      <c r="C7" s="65"/>
      <c r="D7" s="65"/>
      <c r="E7" s="65"/>
      <c r="F7">
        <v>5</v>
      </c>
    </row>
    <row r="8" spans="1:57" x14ac:dyDescent="0.25">
      <c r="A8" s="158" t="str">
        <f>IF($E$2="IT",Traduzioni_COP!B8,IF('Scheda_COP-SEPR'!$J$2="GB",Traduzioni_COP!C8,IF($E$2="D",Traduzioni_COP!D8,IF($E$2="F",Traduzioni_COP!E8,))))</f>
        <v>Punto A: Parametri a pieno carico e temperatura ambiente pari a 32 °C</v>
      </c>
      <c r="B8" s="158" t="str">
        <f>IF($E$2="IT",Traduzioni_COP!C8,IF('Scheda_COP-SEPR'!$J$2="GB",Traduzioni_COP!D8,IF($E$2="D",Traduzioni_COP!E8,IF($E$2="F",Traduzioni_COP!F8,))))</f>
        <v>Point A: Parameters at full load and ambient temperature 32 °C</v>
      </c>
      <c r="C8" s="158" t="str">
        <f>IF($E$2="IT",Traduzioni_COP!D8,IF('Scheda_COP-SEPR'!$J$2="GB",Traduzioni_COP!E8,IF($E$2="D",Traduzioni_COP!F8,IF($E$2="F",Traduzioni_COP!G8,))))</f>
        <v>Punk A: Parameter bei Volllast und einer Umgebungstemperatur von 32 °C</v>
      </c>
      <c r="D8" s="158" t="str">
        <f>IF($E$2="IT",Traduzioni_COP!E8,IF('Scheda_COP-SEPR'!$J$2="GB",Traduzioni_COP!F8,IF($E$2="D",Traduzioni_COP!G8,IF($E$2="F",Traduzioni_COP!H8,))))</f>
        <v>Point A: Paramètres à pleine charge et à température ambiente 32 °C</v>
      </c>
      <c r="E8" s="158">
        <f>IF($E$2="IT",Traduzioni_COP!F8,IF('Scheda_COP-SEPR'!$J$2="GB",Traduzioni_COP!G8,IF($E$2="D",Traduzioni_COP!H8,IF($E$2="F",Traduzioni_COP!I8,))))</f>
        <v>0</v>
      </c>
      <c r="F8">
        <v>6</v>
      </c>
    </row>
    <row r="9" spans="1:57" ht="18" x14ac:dyDescent="0.35">
      <c r="A9" s="3" t="str">
        <f>IF($E$2="IT",Traduzioni_COP!B9,IF('Scheda_COP-SEPR'!$J$2="GB",Traduzioni_COP!C9,IF($E$2="D",Traduzioni_COP!D9,IF($E$2="F",Traduzioni_COP!E9,))))</f>
        <v>Capacità frigorifera moninale</v>
      </c>
      <c r="B9" s="67" t="s">
        <v>9</v>
      </c>
      <c r="C9" s="43">
        <f>IF($D$3="","",HLOOKUP($D$3,Data_Base_COP!$G$3:$BH$100,7,FALSE))</f>
        <v>10.736000000000001</v>
      </c>
      <c r="D9" s="43">
        <f>IF($D$3="","",HLOOKUP($D$3,Data_Base_COP!$G$3:$BH$37,24,FALSE))</f>
        <v>0</v>
      </c>
      <c r="E9" s="44" t="s">
        <v>13</v>
      </c>
      <c r="F9">
        <v>7</v>
      </c>
      <c r="G9">
        <v>2.1070000000000002</v>
      </c>
      <c r="H9">
        <v>2.7530000000000001</v>
      </c>
      <c r="I9">
        <v>3.4359999999999999</v>
      </c>
      <c r="J9">
        <v>1.879</v>
      </c>
      <c r="K9">
        <v>2.4630000000000001</v>
      </c>
      <c r="L9">
        <v>3.0649999999999999</v>
      </c>
      <c r="M9">
        <v>8.1609999999999996</v>
      </c>
      <c r="N9">
        <v>10.736000000000001</v>
      </c>
      <c r="O9">
        <v>12.010999999999999</v>
      </c>
      <c r="P9">
        <v>15.68</v>
      </c>
      <c r="Q9">
        <v>1.8720000000000001</v>
      </c>
      <c r="R9">
        <v>2.444</v>
      </c>
      <c r="S9">
        <v>3.0430000000000001</v>
      </c>
      <c r="T9">
        <v>8.1389999999999993</v>
      </c>
      <c r="U9">
        <v>10.686</v>
      </c>
      <c r="V9">
        <v>12.301</v>
      </c>
      <c r="W9">
        <v>15.593999999999999</v>
      </c>
      <c r="X9">
        <v>2.0630000000000002</v>
      </c>
      <c r="Y9">
        <v>2.7120000000000002</v>
      </c>
      <c r="Z9">
        <v>3.3650000000000002</v>
      </c>
      <c r="AA9">
        <v>1.1839999999999999</v>
      </c>
      <c r="AB9">
        <v>1.4910000000000001</v>
      </c>
      <c r="AC9">
        <v>2.0390000000000001</v>
      </c>
      <c r="AD9" s="58">
        <v>3.73</v>
      </c>
      <c r="AE9" s="58">
        <v>4.4000000000000004</v>
      </c>
      <c r="AF9">
        <v>1.034</v>
      </c>
      <c r="AG9">
        <v>1.2949999999999999</v>
      </c>
      <c r="AH9">
        <v>1.782</v>
      </c>
      <c r="AI9">
        <v>3.2829999999999999</v>
      </c>
      <c r="AJ9">
        <v>3.8849999999999998</v>
      </c>
      <c r="AK9">
        <v>4.7350000000000003</v>
      </c>
      <c r="AL9">
        <v>4.8959999999999999</v>
      </c>
      <c r="AM9" s="27">
        <v>2.62</v>
      </c>
      <c r="AN9">
        <v>3.2250000000000001</v>
      </c>
      <c r="AO9">
        <v>4.4720000000000004</v>
      </c>
      <c r="AP9" s="27">
        <v>5.71</v>
      </c>
      <c r="AQ9">
        <v>2.3330000000000002</v>
      </c>
      <c r="AR9">
        <v>2.8679999999999999</v>
      </c>
      <c r="AS9" s="27">
        <v>3.9</v>
      </c>
      <c r="AT9">
        <v>5.5259999999999998</v>
      </c>
      <c r="AU9">
        <v>2.3149999999999999</v>
      </c>
      <c r="AV9">
        <v>2.8420000000000001</v>
      </c>
      <c r="AW9">
        <v>3.8849999999999998</v>
      </c>
      <c r="AX9">
        <v>7.548</v>
      </c>
      <c r="AY9">
        <v>2.5550000000000002</v>
      </c>
      <c r="AZ9">
        <v>3.081</v>
      </c>
      <c r="BA9">
        <v>4.0949999999999998</v>
      </c>
      <c r="BB9">
        <v>1.4419999999999999</v>
      </c>
      <c r="BC9">
        <v>1.9710000000000001</v>
      </c>
      <c r="BD9">
        <v>1.2609999999999999</v>
      </c>
      <c r="BE9">
        <v>1.7230000000000001</v>
      </c>
    </row>
    <row r="10" spans="1:57" ht="18" x14ac:dyDescent="0.35">
      <c r="A10" s="3" t="str">
        <f>IF($E$2="IT",Traduzioni_COP!B10,IF('Scheda_COP-SEPR'!$J$2="GB",Traduzioni_COP!C10,IF($E$2="D",Traduzioni_COP!D10,IF($E$2="F",Traduzioni_COP!E10,))))</f>
        <v>Potenza assorbita nominale</v>
      </c>
      <c r="B10" s="67" t="s">
        <v>8</v>
      </c>
      <c r="C10" s="43">
        <f>IF($D$3="","",HLOOKUP($D$3,Data_Base_COP!$G$3:$BH$100,8,FALSE))</f>
        <v>5.0445000000000002</v>
      </c>
      <c r="D10" s="43">
        <f>IF($D$3="","",HLOOKUP($D$3,Data_Base_COP!$G$3:$BH$100,25,FALSE))</f>
        <v>0</v>
      </c>
      <c r="E10" s="44" t="s">
        <v>13</v>
      </c>
      <c r="F10">
        <v>8</v>
      </c>
      <c r="G10">
        <v>0.93799999999999994</v>
      </c>
      <c r="H10">
        <v>1.2350000000000001</v>
      </c>
      <c r="I10">
        <v>1.536</v>
      </c>
      <c r="J10">
        <v>0.89700000000000002</v>
      </c>
      <c r="K10">
        <v>1.169</v>
      </c>
      <c r="L10">
        <v>1.456</v>
      </c>
      <c r="M10">
        <v>3.9950000000000001</v>
      </c>
      <c r="N10">
        <v>5.0445000000000002</v>
      </c>
      <c r="O10">
        <v>5.6870000000000003</v>
      </c>
      <c r="P10">
        <v>7.15</v>
      </c>
      <c r="Q10">
        <v>0.89700000000000002</v>
      </c>
      <c r="R10">
        <v>1.17</v>
      </c>
      <c r="S10">
        <v>1.456</v>
      </c>
      <c r="T10">
        <v>3.9969999999999999</v>
      </c>
      <c r="U10">
        <v>5.0460000000000003</v>
      </c>
      <c r="V10">
        <v>5.8659999999999997</v>
      </c>
      <c r="W10">
        <v>7.1509999999999998</v>
      </c>
      <c r="X10">
        <v>0.94199999999999995</v>
      </c>
      <c r="Y10">
        <v>1.2569999999999999</v>
      </c>
      <c r="Z10">
        <v>1.5980000000000001</v>
      </c>
      <c r="AA10" s="27">
        <v>0.6</v>
      </c>
      <c r="AB10">
        <v>0.75800000000000001</v>
      </c>
      <c r="AC10">
        <v>0.94399999999999995</v>
      </c>
      <c r="AD10" s="58">
        <v>1.59</v>
      </c>
      <c r="AE10" s="58">
        <v>1.85</v>
      </c>
      <c r="AF10">
        <v>0.54600000000000004</v>
      </c>
      <c r="AG10">
        <v>0.68600000000000005</v>
      </c>
      <c r="AH10">
        <v>0.86799999999999999</v>
      </c>
      <c r="AI10">
        <v>1.4450000000000001</v>
      </c>
      <c r="AJ10">
        <v>1.661</v>
      </c>
      <c r="AK10">
        <v>2.0019999999999998</v>
      </c>
      <c r="AL10">
        <v>2.085</v>
      </c>
      <c r="AM10">
        <v>1.268</v>
      </c>
      <c r="AN10" s="27">
        <v>1.61</v>
      </c>
      <c r="AO10">
        <v>2.4889999999999999</v>
      </c>
      <c r="AP10" s="27">
        <v>3.27</v>
      </c>
      <c r="AQ10">
        <v>1.19</v>
      </c>
      <c r="AR10">
        <v>1.506</v>
      </c>
      <c r="AS10">
        <v>2.2589999999999999</v>
      </c>
      <c r="AT10">
        <v>3.1819999999999999</v>
      </c>
      <c r="AU10" s="27">
        <v>1.19</v>
      </c>
      <c r="AV10">
        <v>1.506</v>
      </c>
      <c r="AW10">
        <v>2.262</v>
      </c>
      <c r="AX10" s="27">
        <v>3.86</v>
      </c>
      <c r="AY10">
        <v>1.292</v>
      </c>
      <c r="AZ10">
        <v>1.651</v>
      </c>
      <c r="BA10" s="27">
        <v>2.44</v>
      </c>
      <c r="BB10">
        <v>0.77200000000000002</v>
      </c>
      <c r="BC10">
        <v>0.95399999999999996</v>
      </c>
      <c r="BD10">
        <v>0.69899999999999995</v>
      </c>
      <c r="BE10">
        <v>0.86399999999999999</v>
      </c>
    </row>
    <row r="11" spans="1:57" ht="18" x14ac:dyDescent="0.35">
      <c r="A11" s="3" t="str">
        <f>IF($E$2="IT",Traduzioni_COP!B11,IF('Scheda_COP-SEPR'!$J$2="GB",Traduzioni_COP!C11,IF($E$2="D",Traduzioni_COP!D11,IF($E$2="F",Traduzioni_COP!E11,))))</f>
        <v>COP nominale</v>
      </c>
      <c r="B11" s="67" t="s">
        <v>7</v>
      </c>
      <c r="C11" s="43">
        <f>C9/C10</f>
        <v>2.1282584993557339</v>
      </c>
      <c r="D11" s="43" t="str">
        <f>IFERROR(D9/D10,"")</f>
        <v/>
      </c>
      <c r="E11" s="44"/>
      <c r="F11">
        <v>9</v>
      </c>
      <c r="AP11" s="27"/>
    </row>
    <row r="12" spans="1:57" ht="18" customHeight="1" x14ac:dyDescent="0.25">
      <c r="A12" s="7"/>
      <c r="B12" s="7"/>
      <c r="C12" s="8"/>
      <c r="D12" s="8"/>
      <c r="E12" s="9"/>
      <c r="F12">
        <v>10</v>
      </c>
      <c r="AP12" s="27"/>
    </row>
    <row r="13" spans="1:57" x14ac:dyDescent="0.25">
      <c r="A13" s="158" t="str">
        <f>IF($E$2="IT",Traduzioni_COP!B13,IF('Scheda_COP-SEPR'!$J$2="GB",Traduzioni_COP!C13,IF($E$2="D",Traduzioni_COP!D13,IF($E$2="F",Traduzioni_COP!E13,))))</f>
        <v>Punto B: Parametri a pieno carico e temperatura ambiente pari a 25 °C</v>
      </c>
      <c r="B13" s="158" t="str">
        <f>IF($E$2="IT",Traduzioni_COP!C13,IF('Scheda_COP-SEPR'!$J$2="GB",Traduzioni_COP!D13,IF($E$2="D",Traduzioni_COP!E13,IF($E$2="F",Traduzioni_COP!F13,))))</f>
        <v>Point B: Parameters at full load and ambient temperature 25 °C</v>
      </c>
      <c r="C13" s="158" t="str">
        <f>IF($E$2="IT",Traduzioni_COP!D13,IF('Scheda_COP-SEPR'!$J$2="GB",Traduzioni_COP!E13,IF($E$2="D",Traduzioni_COP!F13,IF($E$2="F",Traduzioni_COP!G13,))))</f>
        <v>Punk B: Parameter bei Volllast und einer Umgebungstemperatur von 25 °C</v>
      </c>
      <c r="D13" s="158" t="str">
        <f>IF($E$2="IT",Traduzioni_COP!E13,IF('Scheda_COP-SEPR'!$J$2="GB",Traduzioni_COP!F13,IF($E$2="D",Traduzioni_COP!G13,IF($E$2="F",Traduzioni_COP!H13,))))</f>
        <v>Point B: Paramètres à pleine charge et à température ambiente 25 °C</v>
      </c>
      <c r="E13" s="158">
        <f>IF($E$2="IT",Traduzioni_COP!F13,IF('Scheda_COP-SEPR'!$J$2="GB",Traduzioni_COP!G13,IF($E$2="D",Traduzioni_COP!H13,IF($E$2="F",Traduzioni_COP!I13,))))</f>
        <v>0</v>
      </c>
      <c r="F13">
        <v>11</v>
      </c>
      <c r="AP13" s="27"/>
    </row>
    <row r="14" spans="1:57" ht="18" x14ac:dyDescent="0.35">
      <c r="A14" s="3" t="str">
        <f>IF($E$2="IT",Traduzioni_COP!B14,IF('Scheda_COP-SEPR'!$J$2="GB",Traduzioni_COP!C14,IF($E$2="D",Traduzioni_COP!D14,IF($E$2="F",Traduzioni_COP!E14,))))</f>
        <v>Capacità frigorifera dichiarata</v>
      </c>
      <c r="B14" s="67" t="s">
        <v>22</v>
      </c>
      <c r="C14" s="43">
        <f>IF($D$3="","",HLOOKUP($D$3,Data_Base_COP!$G$3:$BH$100,12,FALSE))</f>
        <v>12.119</v>
      </c>
      <c r="D14" s="43">
        <f>IF($D$3="","",HLOOKUP($D$3,Data_Base_COP!$G$3:$BH$100,29,FALSE))</f>
        <v>0</v>
      </c>
      <c r="E14" s="67" t="s">
        <v>13</v>
      </c>
      <c r="F14">
        <v>12</v>
      </c>
      <c r="G14" s="26">
        <v>2.3330000000000002</v>
      </c>
      <c r="H14" s="26">
        <v>3.0289999999999999</v>
      </c>
      <c r="I14" s="26">
        <v>3.7669999999999999</v>
      </c>
      <c r="J14">
        <v>2.1150000000000002</v>
      </c>
      <c r="K14" s="27">
        <v>2.75</v>
      </c>
      <c r="L14">
        <v>3.411</v>
      </c>
      <c r="M14">
        <v>12.119</v>
      </c>
      <c r="N14">
        <v>12.119</v>
      </c>
      <c r="O14">
        <v>13.558999999999999</v>
      </c>
      <c r="P14">
        <v>17.649999999999999</v>
      </c>
      <c r="Q14">
        <v>2.1080000000000001</v>
      </c>
      <c r="R14">
        <v>2.734</v>
      </c>
      <c r="S14" s="27">
        <v>3.39</v>
      </c>
      <c r="T14" s="27">
        <v>9.1890000000000001</v>
      </c>
      <c r="U14" s="27">
        <v>12.073</v>
      </c>
      <c r="V14" s="27">
        <v>13.894</v>
      </c>
      <c r="W14" s="27">
        <v>15.571</v>
      </c>
      <c r="X14">
        <v>2.359</v>
      </c>
      <c r="Y14">
        <v>3.0659999999999998</v>
      </c>
      <c r="Z14">
        <v>3.7919999999999998</v>
      </c>
      <c r="AA14">
        <v>1.3120000000000001</v>
      </c>
      <c r="AB14">
        <v>1.647</v>
      </c>
      <c r="AC14">
        <v>2.23</v>
      </c>
      <c r="AD14">
        <v>4.1420000000000003</v>
      </c>
      <c r="AE14" s="58">
        <v>4.88</v>
      </c>
      <c r="AF14">
        <v>1.147</v>
      </c>
      <c r="AG14">
        <v>1.4330000000000001</v>
      </c>
      <c r="AH14">
        <v>1.952</v>
      </c>
      <c r="AI14">
        <v>3.617</v>
      </c>
      <c r="AJ14">
        <v>4.2709999999999999</v>
      </c>
      <c r="AK14">
        <v>5.1820000000000004</v>
      </c>
      <c r="AL14">
        <v>5.3949999999999996</v>
      </c>
      <c r="AM14">
        <v>2.879</v>
      </c>
      <c r="AN14">
        <v>3.5390000000000001</v>
      </c>
      <c r="AO14">
        <v>4.8940000000000001</v>
      </c>
      <c r="AP14" s="27">
        <v>6.27</v>
      </c>
      <c r="AQ14">
        <v>2.6070000000000002</v>
      </c>
      <c r="AR14">
        <v>3.2010000000000001</v>
      </c>
      <c r="AS14">
        <v>4.3540000000000001</v>
      </c>
      <c r="AT14">
        <v>6.0949999999999998</v>
      </c>
      <c r="AU14" s="27">
        <v>2.59</v>
      </c>
      <c r="AV14">
        <v>3.177</v>
      </c>
      <c r="AW14">
        <v>4.3410000000000002</v>
      </c>
      <c r="AX14">
        <v>8.3119999999999994</v>
      </c>
      <c r="AY14">
        <v>2.891</v>
      </c>
      <c r="AZ14">
        <v>3.4809999999999999</v>
      </c>
      <c r="BA14">
        <v>4.6280000000000001</v>
      </c>
      <c r="BB14">
        <v>1.5920000000000001</v>
      </c>
      <c r="BC14">
        <v>2.1560000000000001</v>
      </c>
      <c r="BD14">
        <v>1.3939999999999999</v>
      </c>
      <c r="BE14">
        <v>1.893</v>
      </c>
    </row>
    <row r="15" spans="1:57" ht="18" x14ac:dyDescent="0.35">
      <c r="A15" s="3" t="str">
        <f>IF($E$2="IT",Traduzioni_COP!B15,IF('Scheda_COP-SEPR'!$J$2="GB",Traduzioni_COP!C15,IF($E$2="D",Traduzioni_COP!D15,IF($E$2="F",Traduzioni_COP!E15,))))</f>
        <v>Potenza assorbita dichiarata</v>
      </c>
      <c r="B15" s="67" t="s">
        <v>23</v>
      </c>
      <c r="C15" s="43">
        <f>IF($D$3="","",HLOOKUP($D$3,Data_Base_COP!$G$3:$BH$100,13,FALSE))</f>
        <v>4.7460000000000004</v>
      </c>
      <c r="D15" s="43">
        <f>IF($D$3="","",HLOOKUP($D$3,Data_Base_COP!$G$3:$BH$100,30,FALSE))</f>
        <v>0</v>
      </c>
      <c r="E15" s="67" t="s">
        <v>13</v>
      </c>
      <c r="F15">
        <v>13</v>
      </c>
      <c r="G15" s="26">
        <v>0.88700000000000001</v>
      </c>
      <c r="H15" s="26">
        <v>1.1619999999999999</v>
      </c>
      <c r="I15" s="26">
        <v>1.4450000000000001</v>
      </c>
      <c r="J15">
        <v>0.86499999999999999</v>
      </c>
      <c r="K15">
        <v>1.1220000000000001</v>
      </c>
      <c r="L15">
        <v>1.395</v>
      </c>
      <c r="M15">
        <v>4.7460000000000004</v>
      </c>
      <c r="N15">
        <v>4.7460000000000004</v>
      </c>
      <c r="O15">
        <v>5.391</v>
      </c>
      <c r="P15">
        <v>6.7</v>
      </c>
      <c r="Q15">
        <v>0.86499999999999999</v>
      </c>
      <c r="R15">
        <v>1.1220000000000001</v>
      </c>
      <c r="S15">
        <v>1.395</v>
      </c>
      <c r="T15">
        <v>3.7879999999999998</v>
      </c>
      <c r="U15">
        <v>4.7460000000000004</v>
      </c>
      <c r="V15">
        <v>5.5640000000000001</v>
      </c>
      <c r="W15">
        <v>6.7</v>
      </c>
      <c r="X15">
        <v>0.88500000000000001</v>
      </c>
      <c r="Y15">
        <v>1.1779999999999999</v>
      </c>
      <c r="Z15">
        <v>1.5109999999999999</v>
      </c>
      <c r="AA15">
        <v>0.56200000000000006</v>
      </c>
      <c r="AB15">
        <v>0.71099999999999997</v>
      </c>
      <c r="AC15">
        <v>0.88800000000000001</v>
      </c>
      <c r="AD15">
        <v>1.4990000000000001</v>
      </c>
      <c r="AE15" s="58">
        <v>1.74</v>
      </c>
      <c r="AF15">
        <v>0.51400000000000001</v>
      </c>
      <c r="AG15">
        <v>0.64700000000000002</v>
      </c>
      <c r="AH15">
        <v>0.81699999999999995</v>
      </c>
      <c r="AI15">
        <v>1.369</v>
      </c>
      <c r="AJ15">
        <v>1.5680000000000001</v>
      </c>
      <c r="AK15">
        <v>1.8839999999999999</v>
      </c>
      <c r="AL15">
        <v>1.9710000000000001</v>
      </c>
      <c r="AM15">
        <v>1.2050000000000001</v>
      </c>
      <c r="AN15">
        <v>1.526</v>
      </c>
      <c r="AO15">
        <v>2.3620000000000001</v>
      </c>
      <c r="AP15" s="27">
        <v>3.16</v>
      </c>
      <c r="AQ15">
        <v>1.1499999999999999</v>
      </c>
      <c r="AR15">
        <v>1.4470000000000001</v>
      </c>
      <c r="AS15">
        <v>2.161</v>
      </c>
      <c r="AT15">
        <v>3.0750000000000002</v>
      </c>
      <c r="AU15" s="27">
        <v>1.1499999999999999</v>
      </c>
      <c r="AV15">
        <v>1.4470000000000001</v>
      </c>
      <c r="AW15">
        <v>2.1629999999999998</v>
      </c>
      <c r="AX15">
        <v>3.6659999999999999</v>
      </c>
      <c r="AY15" s="27">
        <v>1.22</v>
      </c>
      <c r="AZ15">
        <v>1.57</v>
      </c>
      <c r="BA15">
        <v>2.319</v>
      </c>
      <c r="BB15">
        <v>0.72699999999999998</v>
      </c>
      <c r="BC15" s="27">
        <v>0.9</v>
      </c>
      <c r="BD15">
        <v>0.66100000000000003</v>
      </c>
      <c r="BE15">
        <v>0.81499999999999995</v>
      </c>
    </row>
    <row r="16" spans="1:57" ht="18" x14ac:dyDescent="0.35">
      <c r="A16" s="3" t="str">
        <f>IF($E$2="IT",Traduzioni_COP!B16,IF('Scheda_COP-SEPR'!$J$2="GB",Traduzioni_COP!C16,IF($E$2="D",Traduzioni_COP!D16,IF($E$2="F",Traduzioni_COP!E16,))))</f>
        <v>COP dichiarato</v>
      </c>
      <c r="B16" s="67" t="s">
        <v>21</v>
      </c>
      <c r="C16" s="43">
        <f>C14/C15</f>
        <v>2.5535187526337966</v>
      </c>
      <c r="D16" s="43" t="str">
        <f>IFERROR(D14/D15,"")</f>
        <v/>
      </c>
      <c r="E16" s="67"/>
      <c r="F16">
        <v>14</v>
      </c>
      <c r="AY16" s="27"/>
    </row>
    <row r="17" spans="1:57" ht="6" customHeight="1" x14ac:dyDescent="0.25">
      <c r="A17" s="7"/>
      <c r="B17" s="7"/>
      <c r="C17" s="8"/>
      <c r="D17" s="8"/>
      <c r="E17" s="9"/>
      <c r="F17">
        <v>15</v>
      </c>
      <c r="AY17" s="27"/>
    </row>
    <row r="18" spans="1:57" x14ac:dyDescent="0.25">
      <c r="A18" s="158" t="str">
        <f>IF($E$2="IT",Traduzioni_COP!B18,IF('Scheda_COP-SEPR'!$J$2="GB",Traduzioni_COP!C18,IF($E$2="D",Traduzioni_COP!D18,IF($E$2="F",Traduzioni_COP!E18,))))</f>
        <v>Punto E: Parametri a pieno carico e temperatura ambiente pari a 43 °C</v>
      </c>
      <c r="B18" s="158" t="str">
        <f>IF($E$2="IT",Traduzioni_COP!C18,IF('Scheda_COP-SEPR'!$J$2="GB",Traduzioni_COP!D18,IF($E$2="D",Traduzioni_COP!E18,IF($E$2="F",Traduzioni_COP!F18,))))</f>
        <v>Point E: Parameters at full load and ambient temperature 43 °C</v>
      </c>
      <c r="C18" s="158" t="str">
        <f>IF($E$2="IT",Traduzioni_COP!D18,IF('Scheda_COP-SEPR'!$J$2="GB",Traduzioni_COP!E18,IF($E$2="D",Traduzioni_COP!F18,IF($E$2="F",Traduzioni_COP!G18,))))</f>
        <v>Punk E: Parameter bei Volllast und einer Umgebungstemperatur von 43 °C</v>
      </c>
      <c r="D18" s="158" t="str">
        <f>IF($E$2="IT",Traduzioni_COP!E18,IF('Scheda_COP-SEPR'!$J$2="GB",Traduzioni_COP!F18,IF($E$2="D",Traduzioni_COP!G18,IF($E$2="F",Traduzioni_COP!H18,))))</f>
        <v>Point E: Paramètres à pleine charge et à température ambiente 43 °C</v>
      </c>
      <c r="E18" s="158">
        <f>IF($E$2="IT",Traduzioni_COP!F18,IF('Scheda_COP-SEPR'!$J$2="GB",Traduzioni_COP!G18,IF($E$2="D",Traduzioni_COP!H18,IF($E$2="F",Traduzioni_COP!I18,))))</f>
        <v>0</v>
      </c>
      <c r="F18">
        <v>16</v>
      </c>
      <c r="AY18" s="27"/>
    </row>
    <row r="19" spans="1:57" ht="18" x14ac:dyDescent="0.35">
      <c r="A19" s="3" t="str">
        <f>IF($E$2="IT",Traduzioni_COP!B19,IF('Scheda_COP-SEPR'!$J$2="GB",Traduzioni_COP!C19,IF($E$2="D",Traduzioni_COP!D19,IF($E$2="F",Traduzioni_COP!E19,))))</f>
        <v>Capacità frigorifera dichiarata</v>
      </c>
      <c r="B19" s="67" t="s">
        <v>30</v>
      </c>
      <c r="C19" s="43">
        <f>IF($D$3="","",HLOOKUP($D$3,Data_Base_COP!$G$3:$BH$100,17,FALSE))</f>
        <v>0</v>
      </c>
      <c r="D19" s="43">
        <f>IF($D$3="","",HLOOKUP($D$3,Data_Base_COP!$G$3:$BH$100,34,FALSE))</f>
        <v>0</v>
      </c>
      <c r="E19" s="67" t="s">
        <v>13</v>
      </c>
      <c r="F19">
        <v>17</v>
      </c>
      <c r="G19" s="26">
        <v>1.754</v>
      </c>
      <c r="H19" s="26">
        <v>2.3239999999999998</v>
      </c>
      <c r="I19" s="26">
        <v>2.9209999999999998</v>
      </c>
      <c r="J19">
        <v>1.502</v>
      </c>
      <c r="K19">
        <v>1.9990000000000001</v>
      </c>
      <c r="L19">
        <v>2.5070000000000001</v>
      </c>
      <c r="Q19">
        <v>1.496</v>
      </c>
      <c r="R19">
        <v>1.9830000000000001</v>
      </c>
      <c r="S19">
        <v>2.4830000000000001</v>
      </c>
      <c r="X19">
        <v>1.6259999999999999</v>
      </c>
      <c r="Y19" s="27">
        <v>2.1800000000000002</v>
      </c>
      <c r="Z19">
        <v>2.7170000000000001</v>
      </c>
      <c r="AA19">
        <v>1.004</v>
      </c>
      <c r="AB19" s="27">
        <v>1.27</v>
      </c>
      <c r="AC19" s="27">
        <v>1.74</v>
      </c>
      <c r="AD19">
        <v>3.1909999999999998</v>
      </c>
      <c r="AE19" s="27">
        <v>3.79</v>
      </c>
      <c r="AF19">
        <v>0.876</v>
      </c>
      <c r="AG19">
        <v>1.099</v>
      </c>
      <c r="AH19">
        <v>1.5189999999999999</v>
      </c>
      <c r="AI19">
        <v>2.7749999999999999</v>
      </c>
      <c r="AJ19">
        <v>3.3029999999999999</v>
      </c>
      <c r="AK19">
        <v>4.0620000000000003</v>
      </c>
      <c r="AL19">
        <v>4.1189999999999998</v>
      </c>
      <c r="AM19">
        <v>2.2050000000000001</v>
      </c>
      <c r="AN19">
        <v>2.746</v>
      </c>
      <c r="AO19">
        <v>3.8260000000000001</v>
      </c>
      <c r="AP19">
        <v>4.8419999999999996</v>
      </c>
      <c r="AQ19">
        <v>1.889</v>
      </c>
      <c r="AR19" s="27">
        <v>2.35</v>
      </c>
      <c r="AS19">
        <v>3.1949999999999998</v>
      </c>
      <c r="AU19">
        <v>1.871</v>
      </c>
      <c r="AV19">
        <v>2.3220000000000001</v>
      </c>
      <c r="AW19">
        <v>3.1779999999999999</v>
      </c>
      <c r="AX19">
        <v>6.3810000000000002</v>
      </c>
      <c r="AY19" s="27">
        <v>2.0499999999999998</v>
      </c>
      <c r="AZ19">
        <v>2.476</v>
      </c>
      <c r="BA19" s="27">
        <v>3.29</v>
      </c>
      <c r="BB19">
        <v>1.228</v>
      </c>
      <c r="BC19">
        <v>1.677</v>
      </c>
      <c r="BD19">
        <v>1.0720000000000001</v>
      </c>
      <c r="BE19">
        <v>1.4610000000000001</v>
      </c>
    </row>
    <row r="20" spans="1:57" ht="18" x14ac:dyDescent="0.35">
      <c r="A20" s="3" t="str">
        <f>IF($E$2="IT",Traduzioni_COP!B20,IF('Scheda_COP-SEPR'!$J$2="GB",Traduzioni_COP!C20,IF($E$2="D",Traduzioni_COP!D20,IF($E$2="F",Traduzioni_COP!E20,))))</f>
        <v>Potenza assorbita dichiarata</v>
      </c>
      <c r="B20" s="67" t="s">
        <v>31</v>
      </c>
      <c r="C20" s="43">
        <f>IF($D$3="","",HLOOKUP($D$3,Data_Base_COP!$G$3:$AXH$100,18,FALSE))</f>
        <v>0</v>
      </c>
      <c r="D20" s="43">
        <f>IF($D$3="","",HLOOKUP($D$3,Data_Base_COP!$G$3:$BH$100,35,FALSE))</f>
        <v>0</v>
      </c>
      <c r="E20" s="67" t="s">
        <v>13</v>
      </c>
      <c r="F20">
        <v>18</v>
      </c>
      <c r="G20" s="26">
        <v>0.995</v>
      </c>
      <c r="H20" s="26">
        <v>1.3260000000000001</v>
      </c>
      <c r="I20" s="26">
        <v>1.653</v>
      </c>
      <c r="J20" s="27">
        <v>0.93</v>
      </c>
      <c r="K20">
        <v>1.234</v>
      </c>
      <c r="L20">
        <v>1.5509999999999999</v>
      </c>
      <c r="Q20" s="27">
        <v>0.93</v>
      </c>
      <c r="R20">
        <v>1.234</v>
      </c>
      <c r="S20">
        <v>1.5509999999999999</v>
      </c>
      <c r="X20">
        <v>1.024</v>
      </c>
      <c r="Y20">
        <v>1.3680000000000001</v>
      </c>
      <c r="Z20">
        <v>1.712</v>
      </c>
      <c r="AA20">
        <v>0.65700000000000003</v>
      </c>
      <c r="AB20">
        <v>0.82599999999999996</v>
      </c>
      <c r="AC20">
        <v>1.022</v>
      </c>
      <c r="AD20">
        <v>1.694</v>
      </c>
      <c r="AE20">
        <v>1.976</v>
      </c>
      <c r="AF20">
        <v>0.59399999999999997</v>
      </c>
      <c r="AG20">
        <v>0.74299999999999999</v>
      </c>
      <c r="AH20">
        <v>0.93600000000000005</v>
      </c>
      <c r="AI20">
        <v>1.5409999999999999</v>
      </c>
      <c r="AJ20" s="27">
        <v>1.78</v>
      </c>
      <c r="AK20" s="27">
        <v>2.157</v>
      </c>
      <c r="AL20" s="27">
        <v>2.2130000000000001</v>
      </c>
      <c r="AM20">
        <v>1.347</v>
      </c>
      <c r="AN20">
        <v>1.7150000000000001</v>
      </c>
      <c r="AO20">
        <v>2.661</v>
      </c>
      <c r="AP20">
        <v>3.3969999999999998</v>
      </c>
      <c r="AQ20">
        <v>1.2509999999999999</v>
      </c>
      <c r="AR20">
        <v>1.605</v>
      </c>
      <c r="AS20">
        <v>2.4449999999999998</v>
      </c>
      <c r="AU20">
        <v>1.2509999999999999</v>
      </c>
      <c r="AV20">
        <v>1.6060000000000001</v>
      </c>
      <c r="AW20" s="27">
        <v>2.4500000000000002</v>
      </c>
      <c r="AX20">
        <v>4.109</v>
      </c>
      <c r="AY20">
        <v>1.395</v>
      </c>
      <c r="AZ20">
        <v>1.7569999999999999</v>
      </c>
      <c r="BA20">
        <v>2.633</v>
      </c>
      <c r="BB20">
        <v>0.83699999999999997</v>
      </c>
      <c r="BC20">
        <v>1.032</v>
      </c>
      <c r="BD20">
        <v>0.752</v>
      </c>
      <c r="BE20">
        <v>0.93100000000000005</v>
      </c>
    </row>
    <row r="21" spans="1:57" ht="18" x14ac:dyDescent="0.35">
      <c r="A21" s="3" t="str">
        <f>IF($E$2="IT",Traduzioni_COP!B21,IF('Scheda_COP-SEPR'!$J$2="GB",Traduzioni_COP!C21,IF($E$2="D",Traduzioni_COP!D21,IF($E$2="F",Traduzioni_COP!E21,))))</f>
        <v>COP dichiarato</v>
      </c>
      <c r="B21" s="67" t="s">
        <v>32</v>
      </c>
      <c r="C21" s="43" t="e">
        <f>C19/C20</f>
        <v>#DIV/0!</v>
      </c>
      <c r="D21" s="43" t="str">
        <f>IFERROR(D19/D20,"")</f>
        <v/>
      </c>
      <c r="E21" s="67"/>
      <c r="F21">
        <v>19</v>
      </c>
    </row>
    <row r="22" spans="1:57" ht="15" customHeight="1" x14ac:dyDescent="0.25">
      <c r="A22" s="7"/>
      <c r="B22" s="7"/>
      <c r="C22" s="8"/>
      <c r="D22" s="8"/>
      <c r="E22" s="9"/>
      <c r="F22">
        <v>20</v>
      </c>
    </row>
    <row r="23" spans="1:57" x14ac:dyDescent="0.25">
      <c r="A23" s="158" t="str">
        <f>IF($E$2="IT",Traduzioni_COP!B23,IF('Scheda_COP-SEPR'!$J$2="GB",Traduzioni_COP!C23,IF($E$2="D",Traduzioni_COP!D23,IF($E$2="F",Traduzioni_COP!E23,))))</f>
        <v>Altri punti</v>
      </c>
      <c r="B23" s="158" t="str">
        <f>IF($E$2="IT",Traduzioni_COP!C23,IF('Scheda_COP-SEPR'!$J$2="GB",Traduzioni_COP!D23,IF($E$2="D",Traduzioni_COP!E23,IF($E$2="F",Traduzioni_COP!F23,))))</f>
        <v>Other items</v>
      </c>
      <c r="C23" s="158" t="str">
        <f>IF($E$2="IT",Traduzioni_COP!D23,IF('Scheda_COP-SEPR'!$J$2="GB",Traduzioni_COP!E23,IF($E$2="D",Traduzioni_COP!F23,IF($E$2="F",Traduzioni_COP!G23,))))</f>
        <v>Sonstige Posten</v>
      </c>
      <c r="D23" s="158" t="str">
        <f>IF($E$2="IT",Traduzioni_COP!E23,IF('Scheda_COP-SEPR'!$J$2="GB",Traduzioni_COP!F23,IF($E$2="D",Traduzioni_COP!G23,IF($E$2="F",Traduzioni_COP!H23,))))</f>
        <v>Autres positions</v>
      </c>
      <c r="E23" s="158">
        <f>IF($E$2="IT",Traduzioni_COP!F23,IF('Scheda_COP-SEPR'!$J$2="GB",Traduzioni_COP!G23,IF($E$2="D",Traduzioni_COP!H23,IF($E$2="F",Traduzioni_COP!I23,))))</f>
        <v>0</v>
      </c>
      <c r="F23">
        <v>21</v>
      </c>
      <c r="G23" s="35">
        <v>-35</v>
      </c>
      <c r="H23" s="35">
        <v>-35</v>
      </c>
      <c r="I23" s="35">
        <v>-35</v>
      </c>
      <c r="J23" s="35">
        <v>-35</v>
      </c>
      <c r="K23" s="35">
        <v>-35</v>
      </c>
      <c r="L23" s="35">
        <v>-35</v>
      </c>
      <c r="M23" s="35">
        <v>-35</v>
      </c>
      <c r="N23" s="35">
        <v>-35</v>
      </c>
      <c r="O23" s="35">
        <v>-35</v>
      </c>
      <c r="P23" s="35">
        <v>-35</v>
      </c>
      <c r="Q23" s="35">
        <v>-35</v>
      </c>
      <c r="R23" s="35">
        <v>-35</v>
      </c>
      <c r="S23" s="35">
        <v>-35</v>
      </c>
      <c r="T23" s="35">
        <v>-35</v>
      </c>
      <c r="U23" s="35">
        <v>-35</v>
      </c>
      <c r="V23" s="35">
        <v>-35</v>
      </c>
      <c r="W23" s="35">
        <v>-35</v>
      </c>
      <c r="X23" s="35">
        <v>-35</v>
      </c>
      <c r="Y23" s="35">
        <v>-35</v>
      </c>
      <c r="Z23" s="35">
        <v>-35</v>
      </c>
      <c r="AA23" s="35">
        <v>-35</v>
      </c>
      <c r="AB23" s="35">
        <v>-35</v>
      </c>
      <c r="AC23" s="35">
        <v>-35</v>
      </c>
      <c r="AD23" s="35">
        <v>-35</v>
      </c>
      <c r="AE23" s="35">
        <v>-35</v>
      </c>
      <c r="AF23" s="35">
        <v>-35</v>
      </c>
      <c r="AG23" s="35">
        <v>-35</v>
      </c>
      <c r="AH23" s="35">
        <v>-35</v>
      </c>
      <c r="AI23" s="35">
        <v>-35</v>
      </c>
      <c r="AJ23" s="35">
        <v>-35</v>
      </c>
      <c r="AK23" s="35">
        <v>-35</v>
      </c>
      <c r="AL23" s="35">
        <v>-35</v>
      </c>
      <c r="AM23" s="35">
        <v>-35</v>
      </c>
      <c r="AN23" s="35">
        <v>-35</v>
      </c>
      <c r="AO23" s="35">
        <v>-35</v>
      </c>
      <c r="AP23" s="35">
        <v>-35</v>
      </c>
      <c r="AQ23" s="35">
        <v>-35</v>
      </c>
      <c r="AR23" s="35">
        <v>-35</v>
      </c>
      <c r="AS23" s="35">
        <v>-35</v>
      </c>
      <c r="AT23" s="35">
        <v>-35</v>
      </c>
      <c r="AU23" s="35">
        <v>-35</v>
      </c>
      <c r="AV23" s="35">
        <v>-35</v>
      </c>
      <c r="AW23" s="35">
        <v>-35</v>
      </c>
      <c r="AX23" s="35">
        <v>-35</v>
      </c>
      <c r="AY23" s="35">
        <v>-35</v>
      </c>
      <c r="AZ23" s="35">
        <v>-35</v>
      </c>
      <c r="BA23" s="35">
        <v>-35</v>
      </c>
      <c r="BB23" s="35">
        <v>-35</v>
      </c>
      <c r="BC23" s="35">
        <v>-35</v>
      </c>
      <c r="BD23" s="35">
        <v>-35</v>
      </c>
      <c r="BE23" s="35">
        <v>-35</v>
      </c>
    </row>
    <row r="24" spans="1:57" ht="20.25" customHeight="1" x14ac:dyDescent="0.25">
      <c r="A24" s="3" t="str">
        <f>IF($E$2="IT",Traduzioni_COP!B24,IF('Scheda_COP-SEPR'!$J$2="GB",Traduzioni_COP!C24,IF($E$2="D",Traduzioni_COP!D24,IF($E$2="F",Traduzioni_COP!E24,))))</f>
        <v xml:space="preserve">Controllo della capacità </v>
      </c>
      <c r="B24" s="21"/>
      <c r="C24" s="153" t="s">
        <v>33</v>
      </c>
      <c r="D24" s="153"/>
      <c r="E24" s="68"/>
      <c r="F24">
        <v>22</v>
      </c>
      <c r="G24" s="2"/>
      <c r="H24" s="2"/>
      <c r="I24" s="2"/>
    </row>
    <row r="25" spans="1:57" x14ac:dyDescent="0.25">
      <c r="A25" s="3" t="str">
        <f>IF($E$2="IT",Traduzioni_COP!B25,IF('Scheda_COP-SEPR'!$J$2="GB",Traduzioni_COP!C25,IF($E$2="D",Traduzioni_COP!D25,IF($E$2="F",Traduzioni_COP!E25,))))</f>
        <v>Temperatura di riferimento</v>
      </c>
      <c r="B25" s="149" t="s">
        <v>35</v>
      </c>
      <c r="C25" s="149"/>
      <c r="D25" s="149"/>
      <c r="E25" s="149"/>
      <c r="F25">
        <v>23</v>
      </c>
      <c r="G25" s="2"/>
      <c r="H25" s="2"/>
      <c r="I25" s="2"/>
    </row>
    <row r="26" spans="1:57" x14ac:dyDescent="0.25">
      <c r="A26" s="3" t="str">
        <f>IF($E$2="IT",Traduzioni_COP!B26,IF('Scheda_COP-SEPR'!$J$2="GB",Traduzioni_COP!C26,IF($E$2="D",Traduzioni_COP!D26,IF($E$2="F",Traduzioni_COP!E26,))))</f>
        <v>Temperatura gas aspirazione</v>
      </c>
      <c r="B26" s="67" t="s">
        <v>36</v>
      </c>
      <c r="C26" s="149">
        <v>20</v>
      </c>
      <c r="D26" s="149"/>
      <c r="E26" s="67" t="s">
        <v>11</v>
      </c>
      <c r="F26">
        <v>24</v>
      </c>
      <c r="G26">
        <v>0.47199999999999998</v>
      </c>
      <c r="H26" s="27">
        <v>0.69</v>
      </c>
      <c r="I26">
        <v>0.95299999999999996</v>
      </c>
      <c r="J26">
        <v>0.375</v>
      </c>
      <c r="K26">
        <v>0.57699999999999996</v>
      </c>
      <c r="L26">
        <v>0.75900000000000001</v>
      </c>
      <c r="Q26">
        <v>0.377</v>
      </c>
      <c r="R26" s="27">
        <v>0.56000000000000005</v>
      </c>
      <c r="S26">
        <v>0.75</v>
      </c>
      <c r="X26">
        <v>0.44500000000000001</v>
      </c>
      <c r="Y26">
        <v>0.81100000000000005</v>
      </c>
      <c r="Z26" s="27">
        <v>1.06</v>
      </c>
      <c r="AA26" s="36"/>
      <c r="AL26" s="27"/>
      <c r="AM26">
        <v>0.68100000000000005</v>
      </c>
      <c r="AN26" s="27">
        <v>0.90900000000000003</v>
      </c>
      <c r="AO26">
        <v>1.413</v>
      </c>
      <c r="AP26">
        <v>1.7649999999999999</v>
      </c>
      <c r="AQ26">
        <v>0.57199999999999995</v>
      </c>
      <c r="AR26">
        <v>1.0820000000000001</v>
      </c>
      <c r="AS26" s="27">
        <v>1.1000000000000001</v>
      </c>
      <c r="AT26">
        <v>1.784</v>
      </c>
      <c r="AU26">
        <v>0.81799999999999995</v>
      </c>
      <c r="AV26">
        <v>0.751</v>
      </c>
      <c r="AW26">
        <v>1.1120000000000001</v>
      </c>
      <c r="AX26">
        <v>2.3530000000000002</v>
      </c>
      <c r="AY26">
        <v>0.79100000000000004</v>
      </c>
      <c r="AZ26">
        <v>1.032</v>
      </c>
      <c r="BA26">
        <v>1.4630000000000001</v>
      </c>
    </row>
    <row r="27" spans="1:57" x14ac:dyDescent="0.25">
      <c r="A27" s="3" t="str">
        <f>IF($E$2="IT",Traduzioni_COP!B27,IF('Scheda_COP-SEPR'!$J$2="GB",Traduzioni_COP!C27,IF($E$2="D",Traduzioni_COP!D27,IF($E$2="F",Traduzioni_COP!E27,))))</f>
        <v>Tensione di alimentazione</v>
      </c>
      <c r="B27" s="67" t="s">
        <v>41</v>
      </c>
      <c r="C27" s="149" t="s">
        <v>38</v>
      </c>
      <c r="D27" s="149"/>
      <c r="E27" s="67" t="s">
        <v>39</v>
      </c>
      <c r="F27">
        <v>25</v>
      </c>
      <c r="G27">
        <v>0.49099999999999999</v>
      </c>
      <c r="H27">
        <v>0.65200000000000002</v>
      </c>
      <c r="I27">
        <v>0.81299999999999994</v>
      </c>
      <c r="J27">
        <v>0.45900000000000002</v>
      </c>
      <c r="K27">
        <v>0.61099999999999999</v>
      </c>
      <c r="L27">
        <v>0.77800000000000002</v>
      </c>
      <c r="Q27">
        <v>0.45900000000000002</v>
      </c>
      <c r="R27">
        <v>0.61099999999999999</v>
      </c>
      <c r="S27">
        <v>0.77800000000000002</v>
      </c>
      <c r="X27">
        <v>0.47899999999999998</v>
      </c>
      <c r="Y27">
        <v>0.78600000000000003</v>
      </c>
      <c r="Z27">
        <v>0.94599999999999995</v>
      </c>
      <c r="AA27" s="36"/>
      <c r="AM27">
        <v>0.65300000000000002</v>
      </c>
      <c r="AN27">
        <v>0.79400000000000004</v>
      </c>
      <c r="AO27">
        <v>1.141</v>
      </c>
      <c r="AP27">
        <v>1.4039999999999999</v>
      </c>
      <c r="AQ27">
        <v>0.61199999999999999</v>
      </c>
      <c r="AR27">
        <v>0.89100000000000001</v>
      </c>
      <c r="AS27" s="27">
        <v>1.05</v>
      </c>
      <c r="AT27">
        <v>1.407</v>
      </c>
      <c r="AU27">
        <v>0.72499999999999998</v>
      </c>
      <c r="AV27">
        <v>0.749</v>
      </c>
      <c r="AW27" s="27">
        <v>1.05</v>
      </c>
      <c r="AX27">
        <v>1.9019999999999999</v>
      </c>
      <c r="AY27">
        <v>0.78500000000000003</v>
      </c>
      <c r="AZ27">
        <v>0.93300000000000005</v>
      </c>
      <c r="BA27">
        <v>1.3080000000000001</v>
      </c>
    </row>
    <row r="28" spans="1:57" x14ac:dyDescent="0.25">
      <c r="C28" s="65"/>
      <c r="D28" s="65"/>
      <c r="E28" s="65"/>
      <c r="F28">
        <v>26</v>
      </c>
      <c r="G28" s="2"/>
      <c r="H28"/>
      <c r="I28"/>
    </row>
    <row r="29" spans="1:57" ht="17.25" customHeight="1" x14ac:dyDescent="0.25">
      <c r="A29" t="str">
        <f>IF($E$2="IT",Traduzioni_COP!B29,IF('Scheda_COP-SEPR'!$J$2="GB",Traduzioni_COP!C29,IF($E$2="D",Traduzioni_COP!D29,IF($E$2="F",Traduzioni_COP!E29,))))</f>
        <v>Nome e indirizzo del fabbricante</v>
      </c>
      <c r="C29" s="65"/>
      <c r="D29" s="65"/>
      <c r="E29" s="65"/>
      <c r="F29">
        <v>27</v>
      </c>
      <c r="G29" s="2"/>
      <c r="H29"/>
      <c r="I29"/>
    </row>
    <row r="30" spans="1:57" x14ac:dyDescent="0.25">
      <c r="A30" s="10" t="s">
        <v>43</v>
      </c>
      <c r="B30" s="11"/>
      <c r="C30" s="12"/>
      <c r="D30" s="12"/>
      <c r="E30" s="13"/>
      <c r="F30">
        <v>28</v>
      </c>
      <c r="G30" s="2"/>
      <c r="H30"/>
      <c r="I30"/>
    </row>
    <row r="31" spans="1:57" x14ac:dyDescent="0.25">
      <c r="A31" s="14" t="s">
        <v>44</v>
      </c>
      <c r="B31" s="7"/>
      <c r="C31" s="9"/>
      <c r="D31" s="9"/>
      <c r="E31" s="15"/>
      <c r="F31">
        <v>29</v>
      </c>
      <c r="G31">
        <v>0.56699999999999995</v>
      </c>
      <c r="H31">
        <v>0.80600000000000005</v>
      </c>
      <c r="I31">
        <v>1.087</v>
      </c>
      <c r="J31">
        <v>0.46500000000000002</v>
      </c>
      <c r="K31">
        <v>0.68600000000000005</v>
      </c>
      <c r="L31">
        <v>0.88700000000000001</v>
      </c>
      <c r="Q31">
        <v>0.46800000000000003</v>
      </c>
      <c r="R31">
        <v>0.66800000000000004</v>
      </c>
      <c r="S31">
        <v>0.878</v>
      </c>
      <c r="X31">
        <v>0.66700000000000004</v>
      </c>
      <c r="Y31">
        <v>0.96199999999999997</v>
      </c>
      <c r="Z31">
        <v>1.2569999999999999</v>
      </c>
      <c r="AM31">
        <v>0.79400000000000004</v>
      </c>
      <c r="AN31">
        <v>1.0429999999999999</v>
      </c>
      <c r="AO31" s="27">
        <v>1.59</v>
      </c>
      <c r="AP31">
        <v>2.0259999999999998</v>
      </c>
      <c r="AQ31">
        <v>0.67900000000000005</v>
      </c>
      <c r="AR31">
        <v>0.76600000000000001</v>
      </c>
      <c r="AS31">
        <v>1.2829999999999999</v>
      </c>
      <c r="AT31">
        <v>2.048</v>
      </c>
      <c r="AU31">
        <v>0.94399999999999995</v>
      </c>
      <c r="AV31">
        <v>0.879</v>
      </c>
      <c r="AW31">
        <v>1.2949999999999999</v>
      </c>
      <c r="AX31">
        <v>2.6720000000000002</v>
      </c>
      <c r="AY31">
        <v>0.93899999999999995</v>
      </c>
      <c r="AZ31">
        <v>1.2170000000000001</v>
      </c>
      <c r="BA31">
        <v>1.7090000000000001</v>
      </c>
    </row>
    <row r="32" spans="1:57" x14ac:dyDescent="0.25">
      <c r="A32" s="14" t="s">
        <v>45</v>
      </c>
      <c r="B32" s="7"/>
      <c r="C32" s="9"/>
      <c r="D32" s="9"/>
      <c r="E32" s="15"/>
      <c r="F32">
        <v>30</v>
      </c>
      <c r="G32">
        <v>0.49099999999999999</v>
      </c>
      <c r="H32">
        <v>0.65600000000000003</v>
      </c>
      <c r="I32">
        <v>0.81100000000000005</v>
      </c>
      <c r="J32">
        <v>0.48099999999999998</v>
      </c>
      <c r="K32">
        <v>0.625</v>
      </c>
      <c r="L32">
        <v>0.78300000000000003</v>
      </c>
      <c r="Q32">
        <v>0.48099999999999998</v>
      </c>
      <c r="R32">
        <v>0.625</v>
      </c>
      <c r="S32">
        <v>0.78300000000000003</v>
      </c>
      <c r="X32">
        <v>0.63400000000000001</v>
      </c>
      <c r="Y32">
        <v>0.79400000000000004</v>
      </c>
      <c r="Z32">
        <v>0.95799999999999996</v>
      </c>
      <c r="AM32">
        <v>0.65800000000000003</v>
      </c>
      <c r="AN32">
        <v>0.79400000000000004</v>
      </c>
      <c r="AO32">
        <v>1.131</v>
      </c>
      <c r="AP32">
        <v>1.415</v>
      </c>
      <c r="AQ32">
        <v>0.627</v>
      </c>
      <c r="AR32">
        <v>0.749</v>
      </c>
      <c r="AS32">
        <v>1.054</v>
      </c>
      <c r="AT32">
        <v>1.419</v>
      </c>
      <c r="AU32">
        <v>0.73299999999999998</v>
      </c>
      <c r="AV32">
        <v>0.755</v>
      </c>
      <c r="AW32">
        <v>1.054</v>
      </c>
      <c r="AX32">
        <v>1.889</v>
      </c>
      <c r="AY32">
        <v>0.79600000000000004</v>
      </c>
      <c r="AZ32">
        <v>0.94599999999999995</v>
      </c>
      <c r="BA32">
        <v>1.2989999999999999</v>
      </c>
    </row>
    <row r="33" spans="1:53" x14ac:dyDescent="0.25">
      <c r="A33" s="14" t="s">
        <v>46</v>
      </c>
      <c r="B33" s="7"/>
      <c r="C33" s="9"/>
      <c r="D33" s="9"/>
      <c r="E33" s="15"/>
      <c r="F33">
        <v>31</v>
      </c>
      <c r="G33" s="2"/>
      <c r="H33"/>
      <c r="I33"/>
    </row>
    <row r="34" spans="1:53" ht="6" customHeight="1" x14ac:dyDescent="0.25">
      <c r="A34" s="14" t="s">
        <v>47</v>
      </c>
      <c r="B34" s="7"/>
      <c r="C34" s="9"/>
      <c r="D34" s="9"/>
      <c r="E34" s="15"/>
      <c r="F34">
        <v>32</v>
      </c>
      <c r="G34" s="2"/>
      <c r="H34"/>
      <c r="I34"/>
    </row>
    <row r="35" spans="1:53" x14ac:dyDescent="0.25">
      <c r="A35" s="14" t="s">
        <v>48</v>
      </c>
      <c r="B35" s="7"/>
      <c r="C35" s="9"/>
      <c r="D35" s="9"/>
      <c r="E35" s="15"/>
      <c r="F35">
        <v>33</v>
      </c>
      <c r="G35" s="2"/>
      <c r="H35"/>
      <c r="I35"/>
    </row>
    <row r="36" spans="1:53" x14ac:dyDescent="0.25">
      <c r="A36" s="16" t="s">
        <v>49</v>
      </c>
      <c r="B36" s="17"/>
      <c r="C36" s="66"/>
      <c r="D36" s="66"/>
      <c r="E36" s="18"/>
      <c r="F36">
        <v>34</v>
      </c>
      <c r="G36">
        <v>0.32400000000000001</v>
      </c>
      <c r="H36">
        <v>0.51100000000000001</v>
      </c>
      <c r="I36">
        <v>0.74399999999999999</v>
      </c>
      <c r="J36">
        <v>0.221</v>
      </c>
      <c r="K36">
        <v>0.38800000000000001</v>
      </c>
      <c r="L36">
        <v>0.52500000000000002</v>
      </c>
      <c r="Q36">
        <v>0.222</v>
      </c>
      <c r="R36">
        <v>0.374</v>
      </c>
      <c r="S36">
        <v>0.51700000000000002</v>
      </c>
      <c r="X36">
        <v>0.311</v>
      </c>
      <c r="Y36" s="40">
        <v>0.53600000000000003</v>
      </c>
      <c r="Z36">
        <v>0.77700000000000002</v>
      </c>
      <c r="AM36">
        <v>0.50600000000000001</v>
      </c>
      <c r="AN36">
        <v>0.70099999999999996</v>
      </c>
      <c r="AO36">
        <v>1.133</v>
      </c>
      <c r="AP36">
        <v>1.357</v>
      </c>
      <c r="AQ36">
        <v>0.38800000000000001</v>
      </c>
      <c r="AR36">
        <v>0.53900000000000003</v>
      </c>
      <c r="AS36">
        <v>0.77400000000000002</v>
      </c>
      <c r="AT36">
        <v>1.3720000000000001</v>
      </c>
      <c r="AU36">
        <v>0.60499999999999998</v>
      </c>
      <c r="AV36">
        <v>0.52200000000000002</v>
      </c>
      <c r="AW36">
        <v>0.78900000000000003</v>
      </c>
      <c r="AX36">
        <v>1.8620000000000001</v>
      </c>
      <c r="AY36">
        <v>0.57699999999999996</v>
      </c>
      <c r="AZ36">
        <v>0.754</v>
      </c>
      <c r="BA36" s="27">
        <v>1.1100000000000001</v>
      </c>
    </row>
    <row r="37" spans="1:53" x14ac:dyDescent="0.25">
      <c r="F37">
        <v>35</v>
      </c>
      <c r="G37">
        <v>0.45100000000000001</v>
      </c>
      <c r="H37">
        <v>0.627</v>
      </c>
      <c r="I37">
        <v>0.79600000000000004</v>
      </c>
      <c r="J37">
        <v>0.41199999999999998</v>
      </c>
      <c r="K37">
        <v>0.58399999999999996</v>
      </c>
      <c r="L37">
        <v>0.77300000000000002</v>
      </c>
      <c r="Q37">
        <v>0.41199999999999998</v>
      </c>
      <c r="R37">
        <v>0.58399999999999996</v>
      </c>
      <c r="S37">
        <v>0.77300000000000002</v>
      </c>
      <c r="X37">
        <v>0.47899999999999998</v>
      </c>
      <c r="Y37">
        <v>0.624</v>
      </c>
      <c r="Z37">
        <v>0.90300000000000002</v>
      </c>
      <c r="AM37">
        <v>0.626</v>
      </c>
      <c r="AN37">
        <v>0.77500000000000002</v>
      </c>
      <c r="AO37">
        <v>1.131</v>
      </c>
      <c r="AP37">
        <v>1.347</v>
      </c>
      <c r="AQ37">
        <v>0.58499999999999996</v>
      </c>
      <c r="AR37">
        <v>0.74299999999999999</v>
      </c>
      <c r="AS37" s="27">
        <v>1.06</v>
      </c>
      <c r="AT37">
        <v>1.3480000000000001</v>
      </c>
      <c r="AU37">
        <v>0.70599999999999996</v>
      </c>
      <c r="AV37">
        <v>0.74299999999999999</v>
      </c>
      <c r="AW37">
        <v>1.0609999999999999</v>
      </c>
      <c r="AX37">
        <v>1.881</v>
      </c>
      <c r="AY37" s="27">
        <v>0.75</v>
      </c>
      <c r="AZ37">
        <v>0.88700000000000001</v>
      </c>
      <c r="BA37">
        <v>1.3260000000000001</v>
      </c>
    </row>
    <row r="38" spans="1:53" x14ac:dyDescent="0.25">
      <c r="A38" s="21" t="str">
        <f>IF($E$2="IT",Traduzioni_COP!B38,IF('Scheda_COP-SEPR'!$J$2="GB",Traduzioni_COP!C38,IF($E$2="D",Traduzioni_COP!D38,IF($E$2="F",Traduzioni_COP!E38,))))</f>
        <v>* Simboli presi dalla versione inglese del Regolamento 2015/1095</v>
      </c>
      <c r="B38" s="23"/>
      <c r="C38" s="23"/>
      <c r="D38" s="23"/>
      <c r="E38" s="24"/>
      <c r="G38" s="2"/>
      <c r="H38" s="2"/>
      <c r="I38" s="2"/>
    </row>
    <row r="39" spans="1:53" x14ac:dyDescent="0.25">
      <c r="G39" s="2"/>
      <c r="H39" s="2"/>
      <c r="I39" s="2"/>
    </row>
    <row r="40" spans="1:53" ht="18" x14ac:dyDescent="0.35">
      <c r="A40" s="4" t="s">
        <v>20</v>
      </c>
      <c r="B40" s="4"/>
      <c r="C40" s="65" t="s">
        <v>17</v>
      </c>
      <c r="D40" s="4"/>
      <c r="E40" s="4"/>
      <c r="G40" s="2"/>
      <c r="H40" s="2"/>
      <c r="I40" s="2"/>
    </row>
    <row r="41" spans="1:53" x14ac:dyDescent="0.25">
      <c r="A41" t="s">
        <v>58</v>
      </c>
      <c r="D41" s="65" t="s">
        <v>16</v>
      </c>
    </row>
    <row r="42" spans="1:53" x14ac:dyDescent="0.25">
      <c r="A42" s="3" t="s">
        <v>34</v>
      </c>
      <c r="B42" s="7"/>
      <c r="C42" s="7"/>
      <c r="D42" s="7"/>
      <c r="G42" t="s">
        <v>308</v>
      </c>
    </row>
    <row r="43" spans="1:53" x14ac:dyDescent="0.25">
      <c r="A43" s="3" t="s">
        <v>66</v>
      </c>
      <c r="B43" s="7"/>
      <c r="C43" s="7"/>
      <c r="D43" s="7"/>
    </row>
    <row r="44" spans="1:53" x14ac:dyDescent="0.25">
      <c r="A44" s="3" t="s">
        <v>37</v>
      </c>
      <c r="B44" s="7"/>
      <c r="C44" s="7"/>
      <c r="D44" s="7"/>
    </row>
    <row r="46" spans="1:53" x14ac:dyDescent="0.25">
      <c r="A46" t="s">
        <v>42</v>
      </c>
    </row>
    <row r="47" spans="1:53" x14ac:dyDescent="0.25">
      <c r="A47" s="10" t="s">
        <v>43</v>
      </c>
      <c r="B47" s="7"/>
      <c r="C47" s="7"/>
      <c r="D47" s="7"/>
    </row>
    <row r="48" spans="1:53" x14ac:dyDescent="0.25">
      <c r="A48" s="14" t="s">
        <v>44</v>
      </c>
      <c r="B48" s="7"/>
      <c r="C48" s="7"/>
      <c r="D48" s="7"/>
    </row>
    <row r="49" spans="1:4" x14ac:dyDescent="0.25">
      <c r="A49" s="14" t="s">
        <v>45</v>
      </c>
      <c r="B49" s="7"/>
      <c r="C49" s="7"/>
      <c r="D49" s="7"/>
    </row>
    <row r="50" spans="1:4" x14ac:dyDescent="0.25">
      <c r="A50" s="14" t="s">
        <v>46</v>
      </c>
      <c r="B50" s="7"/>
      <c r="C50" s="7"/>
      <c r="D50" s="7"/>
    </row>
    <row r="51" spans="1:4" x14ac:dyDescent="0.25">
      <c r="A51" s="14" t="s">
        <v>47</v>
      </c>
      <c r="B51" s="7"/>
      <c r="C51" s="7"/>
      <c r="D51" s="7"/>
    </row>
    <row r="52" spans="1:4" x14ac:dyDescent="0.25">
      <c r="A52" s="14" t="s">
        <v>48</v>
      </c>
      <c r="B52" s="7"/>
      <c r="C52" s="7"/>
      <c r="D52" s="7"/>
    </row>
    <row r="53" spans="1:4" x14ac:dyDescent="0.25">
      <c r="A53" s="16" t="s">
        <v>49</v>
      </c>
      <c r="B53" s="7"/>
      <c r="C53" s="7"/>
      <c r="D53" s="7"/>
    </row>
    <row r="55" spans="1:4" x14ac:dyDescent="0.25">
      <c r="A55" s="21" t="s">
        <v>51</v>
      </c>
      <c r="B55" s="7"/>
      <c r="C55" s="7"/>
      <c r="D55" s="7"/>
    </row>
    <row r="57" spans="1:4" ht="18" x14ac:dyDescent="0.35">
      <c r="A57" s="4" t="s">
        <v>20</v>
      </c>
      <c r="B57" s="4"/>
      <c r="C57" s="4"/>
      <c r="D57" s="4"/>
    </row>
    <row r="58" spans="1:4" x14ac:dyDescent="0.25">
      <c r="A58" t="s">
        <v>58</v>
      </c>
    </row>
  </sheetData>
  <mergeCells count="12">
    <mergeCell ref="C27:D27"/>
    <mergeCell ref="B3:C3"/>
    <mergeCell ref="D3:E3"/>
    <mergeCell ref="B4:E4"/>
    <mergeCell ref="C5:D5"/>
    <mergeCell ref="A8:E8"/>
    <mergeCell ref="A13:E13"/>
    <mergeCell ref="A18:E18"/>
    <mergeCell ref="A23:E23"/>
    <mergeCell ref="C24:D24"/>
    <mergeCell ref="B25:E25"/>
    <mergeCell ref="C26:D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'Unità_COP-SEPR'!$B$2:$B$52</xm:f>
          </x14:formula1>
          <xm:sqref>D3:E3</xm:sqref>
        </x14:dataValidation>
        <x14:dataValidation type="list" allowBlank="1" showInputMessage="1" showErrorMessage="1">
          <x14:formula1>
            <xm:f>Traduzioni_SEPR!$H$2:$H$5</xm:f>
          </x14:formula1>
          <xm:sqref>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2:FL102"/>
  <sheetViews>
    <sheetView zoomScale="70" zoomScaleNormal="70" workbookViewId="0">
      <pane xSplit="3" ySplit="4" topLeftCell="EJ5" activePane="bottomRight" state="frozen"/>
      <selection pane="topRight" activeCell="D1" sqref="D1"/>
      <selection pane="bottomLeft" activeCell="A5" sqref="A5"/>
      <selection pane="bottomRight" activeCell="EK6" sqref="EK6"/>
    </sheetView>
  </sheetViews>
  <sheetFormatPr defaultRowHeight="15" x14ac:dyDescent="0.25"/>
  <cols>
    <col min="1" max="1" width="41.85546875" customWidth="1"/>
    <col min="3" max="3" width="34.5703125" customWidth="1"/>
    <col min="5" max="5" width="6.28515625" customWidth="1"/>
    <col min="6" max="12" width="18.7109375" bestFit="1" customWidth="1"/>
    <col min="13" max="14" width="18.28515625" bestFit="1" customWidth="1"/>
    <col min="15" max="26" width="18.85546875" bestFit="1" customWidth="1"/>
    <col min="27" max="28" width="18.5703125" bestFit="1" customWidth="1"/>
    <col min="29" max="33" width="19.140625" bestFit="1" customWidth="1"/>
    <col min="34" max="40" width="18.85546875" bestFit="1" customWidth="1"/>
    <col min="41" max="42" width="18.5703125" bestFit="1" customWidth="1"/>
    <col min="43" max="47" width="19.140625" bestFit="1" customWidth="1"/>
    <col min="48" max="54" width="18.85546875" bestFit="1" customWidth="1"/>
    <col min="55" max="56" width="18.5703125" bestFit="1" customWidth="1"/>
    <col min="57" max="61" width="19.140625" bestFit="1" customWidth="1"/>
    <col min="62" max="66" width="18.28515625" bestFit="1" customWidth="1"/>
    <col min="67" max="68" width="17.85546875" bestFit="1" customWidth="1"/>
    <col min="69" max="73" width="18.5703125" bestFit="1" customWidth="1"/>
    <col min="74" max="76" width="18.85546875" bestFit="1" customWidth="1"/>
    <col min="77" max="78" width="18.5703125" bestFit="1" customWidth="1"/>
    <col min="79" max="83" width="19.140625" bestFit="1" customWidth="1"/>
    <col min="84" max="89" width="18.5703125" bestFit="1" customWidth="1"/>
    <col min="90" max="92" width="18.140625" bestFit="1" customWidth="1"/>
    <col min="93" max="93" width="18.5703125" bestFit="1" customWidth="1"/>
    <col min="94" max="101" width="18.7109375" bestFit="1" customWidth="1"/>
    <col min="102" max="104" width="18.28515625" bestFit="1" customWidth="1"/>
    <col min="105" max="105" width="18.7109375" bestFit="1" customWidth="1"/>
    <col min="106" max="107" width="18.85546875" bestFit="1" customWidth="1"/>
    <col min="108" max="113" width="18.7109375" bestFit="1" customWidth="1"/>
    <col min="114" max="116" width="18.28515625" bestFit="1" customWidth="1"/>
    <col min="117" max="117" width="18.7109375" bestFit="1" customWidth="1"/>
    <col min="118" max="119" width="18.85546875" bestFit="1" customWidth="1"/>
    <col min="120" max="126" width="18.7109375" bestFit="1" customWidth="1"/>
    <col min="127" max="128" width="18.28515625" bestFit="1" customWidth="1"/>
    <col min="129" max="129" width="16.85546875" bestFit="1" customWidth="1"/>
    <col min="130" max="130" width="18.7109375" bestFit="1" customWidth="1"/>
    <col min="131" max="132" width="18.85546875" bestFit="1" customWidth="1"/>
    <col min="133" max="133" width="17.85546875" bestFit="1" customWidth="1"/>
    <col min="134" max="140" width="18.7109375" bestFit="1" customWidth="1"/>
    <col min="141" max="142" width="18.28515625" bestFit="1" customWidth="1"/>
    <col min="143" max="143" width="16.85546875" bestFit="1" customWidth="1"/>
    <col min="144" max="144" width="18.7109375" bestFit="1" customWidth="1"/>
    <col min="145" max="146" width="18.85546875" bestFit="1" customWidth="1"/>
    <col min="147" max="147" width="17.28515625" bestFit="1" customWidth="1"/>
    <col min="148" max="154" width="18.140625" bestFit="1" customWidth="1"/>
    <col min="155" max="157" width="17.7109375" bestFit="1" customWidth="1"/>
    <col min="158" max="158" width="18.140625" bestFit="1" customWidth="1"/>
    <col min="159" max="160" width="18.28515625" bestFit="1" customWidth="1"/>
    <col min="161" max="161" width="18.85546875" customWidth="1"/>
    <col min="162" max="164" width="18.85546875" bestFit="1" customWidth="1"/>
    <col min="165" max="165" width="18.85546875" customWidth="1"/>
    <col min="166" max="168" width="18.85546875" bestFit="1" customWidth="1"/>
  </cols>
  <sheetData>
    <row r="2" spans="1:168" ht="18.75" x14ac:dyDescent="0.3">
      <c r="A2" s="6" t="s">
        <v>54</v>
      </c>
    </row>
    <row r="3" spans="1:168" ht="18" customHeight="1" x14ac:dyDescent="0.25">
      <c r="A3" s="4" t="s">
        <v>55</v>
      </c>
      <c r="B3" s="4"/>
      <c r="C3" s="4"/>
      <c r="E3" s="4">
        <v>1</v>
      </c>
      <c r="F3" s="29" t="s">
        <v>328</v>
      </c>
      <c r="G3" s="29" t="s">
        <v>329</v>
      </c>
      <c r="H3" s="29" t="s">
        <v>330</v>
      </c>
      <c r="I3" s="29" t="s">
        <v>331</v>
      </c>
      <c r="J3" s="29" t="s">
        <v>332</v>
      </c>
      <c r="K3" s="29" t="s">
        <v>333</v>
      </c>
      <c r="L3" s="29" t="s">
        <v>334</v>
      </c>
      <c r="M3" s="29" t="s">
        <v>335</v>
      </c>
      <c r="N3" s="29" t="s">
        <v>336</v>
      </c>
      <c r="O3" s="29" t="s">
        <v>77</v>
      </c>
      <c r="P3" s="29" t="s">
        <v>78</v>
      </c>
      <c r="Q3" s="29" t="s">
        <v>79</v>
      </c>
      <c r="R3" s="29" t="s">
        <v>80</v>
      </c>
      <c r="S3" s="29" t="s">
        <v>81</v>
      </c>
      <c r="T3" s="41" t="s">
        <v>337</v>
      </c>
      <c r="U3" s="41" t="s">
        <v>338</v>
      </c>
      <c r="V3" s="41" t="s">
        <v>339</v>
      </c>
      <c r="W3" s="62" t="s">
        <v>340</v>
      </c>
      <c r="X3" s="62" t="s">
        <v>341</v>
      </c>
      <c r="Y3" s="62" t="s">
        <v>342</v>
      </c>
      <c r="Z3" s="62" t="s">
        <v>343</v>
      </c>
      <c r="AA3" s="41" t="s">
        <v>344</v>
      </c>
      <c r="AB3" s="41" t="s">
        <v>345</v>
      </c>
      <c r="AC3" s="41" t="s">
        <v>125</v>
      </c>
      <c r="AD3" s="41" t="s">
        <v>126</v>
      </c>
      <c r="AE3" s="41" t="s">
        <v>127</v>
      </c>
      <c r="AF3" s="41" t="s">
        <v>128</v>
      </c>
      <c r="AG3" s="41" t="s">
        <v>129</v>
      </c>
      <c r="AH3" s="41" t="s">
        <v>346</v>
      </c>
      <c r="AI3" s="41" t="s">
        <v>347</v>
      </c>
      <c r="AJ3" s="41" t="s">
        <v>348</v>
      </c>
      <c r="AK3" s="62" t="s">
        <v>349</v>
      </c>
      <c r="AL3" s="62" t="s">
        <v>350</v>
      </c>
      <c r="AM3" s="62" t="s">
        <v>351</v>
      </c>
      <c r="AN3" s="62" t="s">
        <v>352</v>
      </c>
      <c r="AO3" s="41" t="s">
        <v>353</v>
      </c>
      <c r="AP3" s="41" t="s">
        <v>354</v>
      </c>
      <c r="AQ3" s="41" t="s">
        <v>130</v>
      </c>
      <c r="AR3" s="41" t="s">
        <v>131</v>
      </c>
      <c r="AS3" s="41" t="s">
        <v>132</v>
      </c>
      <c r="AT3" s="41" t="s">
        <v>133</v>
      </c>
      <c r="AU3" s="41" t="s">
        <v>134</v>
      </c>
      <c r="AV3" s="41" t="s">
        <v>355</v>
      </c>
      <c r="AW3" s="41" t="s">
        <v>356</v>
      </c>
      <c r="AX3" s="41" t="s">
        <v>357</v>
      </c>
      <c r="AY3" s="41" t="s">
        <v>358</v>
      </c>
      <c r="AZ3" s="41" t="s">
        <v>359</v>
      </c>
      <c r="BA3" s="41" t="s">
        <v>360</v>
      </c>
      <c r="BB3" s="41" t="s">
        <v>361</v>
      </c>
      <c r="BC3" s="41" t="s">
        <v>362</v>
      </c>
      <c r="BD3" s="41" t="s">
        <v>363</v>
      </c>
      <c r="BE3" s="41" t="s">
        <v>135</v>
      </c>
      <c r="BF3" s="41" t="s">
        <v>136</v>
      </c>
      <c r="BG3" s="41" t="s">
        <v>137</v>
      </c>
      <c r="BH3" s="41" t="s">
        <v>138</v>
      </c>
      <c r="BI3" s="41" t="s">
        <v>139</v>
      </c>
      <c r="BJ3" s="41" t="s">
        <v>364</v>
      </c>
      <c r="BK3" s="41" t="s">
        <v>365</v>
      </c>
      <c r="BL3" s="41" t="s">
        <v>366</v>
      </c>
      <c r="BM3" s="41" t="s">
        <v>367</v>
      </c>
      <c r="BN3" s="41" t="s">
        <v>368</v>
      </c>
      <c r="BO3" s="41" t="s">
        <v>369</v>
      </c>
      <c r="BP3" s="41" t="s">
        <v>370</v>
      </c>
      <c r="BQ3" s="41" t="s">
        <v>140</v>
      </c>
      <c r="BR3" s="41" t="s">
        <v>141</v>
      </c>
      <c r="BS3" s="41" t="s">
        <v>142</v>
      </c>
      <c r="BT3" s="41" t="s">
        <v>143</v>
      </c>
      <c r="BU3" s="41" t="s">
        <v>144</v>
      </c>
      <c r="BV3" s="41" t="s">
        <v>371</v>
      </c>
      <c r="BW3" s="41" t="s">
        <v>372</v>
      </c>
      <c r="BX3" s="41" t="s">
        <v>373</v>
      </c>
      <c r="BY3" s="41" t="s">
        <v>374</v>
      </c>
      <c r="BZ3" s="41" t="s">
        <v>375</v>
      </c>
      <c r="CA3" s="41" t="s">
        <v>145</v>
      </c>
      <c r="CB3" s="41" t="s">
        <v>146</v>
      </c>
      <c r="CC3" s="41" t="s">
        <v>147</v>
      </c>
      <c r="CD3" s="41" t="s">
        <v>148</v>
      </c>
      <c r="CE3" s="41" t="s">
        <v>149</v>
      </c>
      <c r="CF3" s="41" t="s">
        <v>150</v>
      </c>
      <c r="CG3" s="41" t="s">
        <v>151</v>
      </c>
      <c r="CH3" s="41" t="s">
        <v>152</v>
      </c>
      <c r="CI3" s="41" t="s">
        <v>153</v>
      </c>
      <c r="CJ3" s="41" t="s">
        <v>154</v>
      </c>
      <c r="CK3" s="41" t="s">
        <v>155</v>
      </c>
      <c r="CL3" s="41" t="s">
        <v>156</v>
      </c>
      <c r="CM3" s="41" t="s">
        <v>157</v>
      </c>
      <c r="CN3" s="41" t="s">
        <v>158</v>
      </c>
      <c r="CO3" s="41" t="s">
        <v>159</v>
      </c>
      <c r="CP3" s="41" t="s">
        <v>160</v>
      </c>
      <c r="CQ3" s="41" t="s">
        <v>161</v>
      </c>
      <c r="CR3" s="41" t="s">
        <v>162</v>
      </c>
      <c r="CS3" s="41" t="s">
        <v>163</v>
      </c>
      <c r="CT3" s="41" t="s">
        <v>164</v>
      </c>
      <c r="CU3" s="41" t="s">
        <v>165</v>
      </c>
      <c r="CV3" s="41" t="s">
        <v>166</v>
      </c>
      <c r="CW3" s="41" t="s">
        <v>167</v>
      </c>
      <c r="CX3" s="41" t="s">
        <v>168</v>
      </c>
      <c r="CY3" s="41" t="s">
        <v>169</v>
      </c>
      <c r="CZ3" s="41" t="s">
        <v>170</v>
      </c>
      <c r="DA3" s="41" t="s">
        <v>171</v>
      </c>
      <c r="DB3" s="41" t="s">
        <v>172</v>
      </c>
      <c r="DC3" s="41" t="s">
        <v>173</v>
      </c>
      <c r="DD3" s="41" t="s">
        <v>174</v>
      </c>
      <c r="DE3" s="41" t="s">
        <v>175</v>
      </c>
      <c r="DF3" s="41" t="s">
        <v>176</v>
      </c>
      <c r="DG3" s="41" t="s">
        <v>177</v>
      </c>
      <c r="DH3" s="41" t="s">
        <v>178</v>
      </c>
      <c r="DI3" s="41" t="s">
        <v>179</v>
      </c>
      <c r="DJ3" s="41" t="s">
        <v>180</v>
      </c>
      <c r="DK3" s="41" t="s">
        <v>181</v>
      </c>
      <c r="DL3" s="41" t="s">
        <v>182</v>
      </c>
      <c r="DM3" s="41" t="s">
        <v>183</v>
      </c>
      <c r="DN3" s="41" t="s">
        <v>184</v>
      </c>
      <c r="DO3" s="41" t="s">
        <v>185</v>
      </c>
      <c r="DP3" s="41" t="s">
        <v>186</v>
      </c>
      <c r="DQ3" s="41" t="s">
        <v>187</v>
      </c>
      <c r="DR3" s="41" t="s">
        <v>188</v>
      </c>
      <c r="DS3" s="41" t="s">
        <v>189</v>
      </c>
      <c r="DT3" s="41" t="s">
        <v>190</v>
      </c>
      <c r="DU3" s="41" t="s">
        <v>191</v>
      </c>
      <c r="DV3" s="41" t="s">
        <v>192</v>
      </c>
      <c r="DW3" s="41" t="s">
        <v>193</v>
      </c>
      <c r="DX3" s="41" t="s">
        <v>194</v>
      </c>
      <c r="DY3" s="41" t="s">
        <v>195</v>
      </c>
      <c r="DZ3" s="41" t="s">
        <v>196</v>
      </c>
      <c r="EA3" s="41" t="s">
        <v>197</v>
      </c>
      <c r="EB3" s="41" t="s">
        <v>198</v>
      </c>
      <c r="EC3" s="55" t="s">
        <v>306</v>
      </c>
      <c r="ED3" s="41" t="s">
        <v>199</v>
      </c>
      <c r="EE3" s="41" t="s">
        <v>200</v>
      </c>
      <c r="EF3" s="41" t="s">
        <v>201</v>
      </c>
      <c r="EG3" s="41" t="s">
        <v>202</v>
      </c>
      <c r="EH3" s="41" t="s">
        <v>203</v>
      </c>
      <c r="EI3" s="41" t="s">
        <v>204</v>
      </c>
      <c r="EJ3" s="41" t="s">
        <v>205</v>
      </c>
      <c r="EK3" s="41" t="s">
        <v>206</v>
      </c>
      <c r="EL3" s="41" t="s">
        <v>207</v>
      </c>
      <c r="EM3" s="41" t="s">
        <v>208</v>
      </c>
      <c r="EN3" s="41" t="s">
        <v>209</v>
      </c>
      <c r="EO3" s="41" t="s">
        <v>210</v>
      </c>
      <c r="EP3" s="41" t="s">
        <v>211</v>
      </c>
      <c r="EQ3" s="55" t="s">
        <v>307</v>
      </c>
      <c r="ER3" s="41" t="s">
        <v>212</v>
      </c>
      <c r="ES3" s="41" t="s">
        <v>213</v>
      </c>
      <c r="ET3" s="41" t="s">
        <v>214</v>
      </c>
      <c r="EU3" s="41" t="s">
        <v>215</v>
      </c>
      <c r="EV3" s="41" t="s">
        <v>216</v>
      </c>
      <c r="EW3" s="41" t="s">
        <v>217</v>
      </c>
      <c r="EX3" s="41" t="s">
        <v>218</v>
      </c>
      <c r="EY3" s="41" t="s">
        <v>219</v>
      </c>
      <c r="EZ3" s="41" t="s">
        <v>220</v>
      </c>
      <c r="FA3" s="41" t="s">
        <v>221</v>
      </c>
      <c r="FB3" s="41" t="s">
        <v>222</v>
      </c>
      <c r="FC3" s="41" t="s">
        <v>223</v>
      </c>
      <c r="FD3" s="41" t="s">
        <v>224</v>
      </c>
      <c r="FE3" s="110" t="s">
        <v>376</v>
      </c>
      <c r="FF3" s="110" t="s">
        <v>379</v>
      </c>
      <c r="FG3" s="110" t="s">
        <v>380</v>
      </c>
      <c r="FH3" s="110" t="s">
        <v>381</v>
      </c>
      <c r="FI3" s="110" t="s">
        <v>382</v>
      </c>
      <c r="FJ3" s="110" t="s">
        <v>383</v>
      </c>
      <c r="FK3" s="110" t="s">
        <v>384</v>
      </c>
      <c r="FL3" s="110" t="s">
        <v>385</v>
      </c>
    </row>
    <row r="4" spans="1:168" x14ac:dyDescent="0.25">
      <c r="A4" t="s">
        <v>56</v>
      </c>
      <c r="B4" s="157"/>
      <c r="C4" s="157"/>
      <c r="E4">
        <v>2</v>
      </c>
      <c r="F4" s="30" t="s">
        <v>15</v>
      </c>
      <c r="G4" s="30" t="s">
        <v>15</v>
      </c>
      <c r="H4" s="30" t="s">
        <v>15</v>
      </c>
      <c r="I4" s="30" t="s">
        <v>15</v>
      </c>
      <c r="J4" s="30" t="s">
        <v>15</v>
      </c>
      <c r="K4" s="30" t="s">
        <v>15</v>
      </c>
      <c r="L4" s="30" t="s">
        <v>15</v>
      </c>
      <c r="M4" s="30" t="s">
        <v>15</v>
      </c>
      <c r="N4" s="30" t="s">
        <v>15</v>
      </c>
      <c r="O4" s="30" t="s">
        <v>15</v>
      </c>
      <c r="P4" s="30" t="s">
        <v>15</v>
      </c>
      <c r="Q4" s="30" t="s">
        <v>15</v>
      </c>
      <c r="R4" s="30" t="s">
        <v>15</v>
      </c>
      <c r="S4" s="30" t="s">
        <v>15</v>
      </c>
      <c r="T4" s="42" t="s">
        <v>91</v>
      </c>
      <c r="U4" s="42" t="s">
        <v>91</v>
      </c>
      <c r="V4" s="42" t="s">
        <v>91</v>
      </c>
      <c r="W4" s="42" t="s">
        <v>91</v>
      </c>
      <c r="X4" s="42" t="s">
        <v>91</v>
      </c>
      <c r="Y4" s="42" t="s">
        <v>91</v>
      </c>
      <c r="Z4" s="46" t="s">
        <v>91</v>
      </c>
      <c r="AA4" s="42" t="s">
        <v>91</v>
      </c>
      <c r="AB4" s="42" t="s">
        <v>91</v>
      </c>
      <c r="AC4" s="42" t="s">
        <v>91</v>
      </c>
      <c r="AD4" s="42" t="s">
        <v>91</v>
      </c>
      <c r="AE4" s="42" t="s">
        <v>91</v>
      </c>
      <c r="AF4" s="42" t="s">
        <v>91</v>
      </c>
      <c r="AG4" s="42" t="s">
        <v>91</v>
      </c>
      <c r="AH4" s="42" t="s">
        <v>92</v>
      </c>
      <c r="AI4" s="42" t="s">
        <v>92</v>
      </c>
      <c r="AJ4" s="42" t="s">
        <v>92</v>
      </c>
      <c r="AK4" s="42" t="s">
        <v>92</v>
      </c>
      <c r="AL4" s="42" t="s">
        <v>92</v>
      </c>
      <c r="AM4" s="42" t="s">
        <v>92</v>
      </c>
      <c r="AN4" s="42" t="s">
        <v>92</v>
      </c>
      <c r="AO4" s="42" t="s">
        <v>92</v>
      </c>
      <c r="AP4" s="42" t="s">
        <v>92</v>
      </c>
      <c r="AQ4" s="42" t="s">
        <v>92</v>
      </c>
      <c r="AR4" s="42" t="s">
        <v>92</v>
      </c>
      <c r="AS4" s="42" t="s">
        <v>92</v>
      </c>
      <c r="AT4" s="42" t="s">
        <v>92</v>
      </c>
      <c r="AU4" s="42" t="s">
        <v>92</v>
      </c>
      <c r="AV4" s="42" t="s">
        <v>93</v>
      </c>
      <c r="AW4" s="42" t="s">
        <v>93</v>
      </c>
      <c r="AX4" s="42" t="s">
        <v>93</v>
      </c>
      <c r="AY4" s="42" t="s">
        <v>93</v>
      </c>
      <c r="AZ4" s="42" t="s">
        <v>93</v>
      </c>
      <c r="BA4" s="42" t="s">
        <v>93</v>
      </c>
      <c r="BB4" s="42" t="s">
        <v>93</v>
      </c>
      <c r="BC4" s="42" t="s">
        <v>93</v>
      </c>
      <c r="BD4" s="42" t="s">
        <v>93</v>
      </c>
      <c r="BE4" s="42" t="s">
        <v>93</v>
      </c>
      <c r="BF4" s="42" t="s">
        <v>93</v>
      </c>
      <c r="BG4" s="42" t="s">
        <v>93</v>
      </c>
      <c r="BH4" s="42" t="s">
        <v>93</v>
      </c>
      <c r="BI4" s="42" t="s">
        <v>93</v>
      </c>
      <c r="BJ4" s="42" t="s">
        <v>94</v>
      </c>
      <c r="BK4" s="42" t="s">
        <v>94</v>
      </c>
      <c r="BL4" s="42" t="s">
        <v>94</v>
      </c>
      <c r="BM4" s="42" t="s">
        <v>94</v>
      </c>
      <c r="BN4" s="42" t="s">
        <v>94</v>
      </c>
      <c r="BO4" s="42" t="s">
        <v>94</v>
      </c>
      <c r="BP4" s="42" t="s">
        <v>94</v>
      </c>
      <c r="BQ4" s="42" t="s">
        <v>94</v>
      </c>
      <c r="BR4" s="42" t="s">
        <v>94</v>
      </c>
      <c r="BS4" s="42" t="s">
        <v>94</v>
      </c>
      <c r="BT4" s="42" t="s">
        <v>94</v>
      </c>
      <c r="BU4" s="42" t="s">
        <v>94</v>
      </c>
      <c r="BV4" s="42" t="s">
        <v>101</v>
      </c>
      <c r="BW4" s="42" t="s">
        <v>101</v>
      </c>
      <c r="BX4" s="42" t="s">
        <v>101</v>
      </c>
      <c r="BY4" s="42" t="s">
        <v>101</v>
      </c>
      <c r="BZ4" s="42" t="s">
        <v>101</v>
      </c>
      <c r="CA4" s="42" t="s">
        <v>101</v>
      </c>
      <c r="CB4" s="42" t="s">
        <v>101</v>
      </c>
      <c r="CC4" s="42" t="s">
        <v>101</v>
      </c>
      <c r="CD4" s="42" t="s">
        <v>101</v>
      </c>
      <c r="CE4" s="42" t="s">
        <v>101</v>
      </c>
      <c r="CF4" s="42" t="s">
        <v>15</v>
      </c>
      <c r="CG4" s="42" t="s">
        <v>15</v>
      </c>
      <c r="CH4" s="42" t="s">
        <v>15</v>
      </c>
      <c r="CI4" s="42" t="s">
        <v>15</v>
      </c>
      <c r="CJ4" s="42" t="s">
        <v>15</v>
      </c>
      <c r="CK4" s="42" t="s">
        <v>15</v>
      </c>
      <c r="CL4" s="42" t="s">
        <v>15</v>
      </c>
      <c r="CM4" s="42" t="s">
        <v>15</v>
      </c>
      <c r="CN4" s="42" t="s">
        <v>15</v>
      </c>
      <c r="CO4" s="42" t="s">
        <v>15</v>
      </c>
      <c r="CP4" s="42" t="s">
        <v>15</v>
      </c>
      <c r="CQ4" s="42" t="s">
        <v>15</v>
      </c>
      <c r="CR4" s="42" t="s">
        <v>91</v>
      </c>
      <c r="CS4" s="42" t="s">
        <v>91</v>
      </c>
      <c r="CT4" s="42" t="s">
        <v>91</v>
      </c>
      <c r="CU4" s="42" t="s">
        <v>91</v>
      </c>
      <c r="CV4" s="42" t="s">
        <v>91</v>
      </c>
      <c r="CW4" s="42" t="s">
        <v>91</v>
      </c>
      <c r="CX4" s="42" t="s">
        <v>91</v>
      </c>
      <c r="CY4" s="42" t="s">
        <v>91</v>
      </c>
      <c r="CZ4" s="42" t="s">
        <v>91</v>
      </c>
      <c r="DA4" s="42" t="s">
        <v>91</v>
      </c>
      <c r="DB4" s="42" t="s">
        <v>91</v>
      </c>
      <c r="DC4" s="42" t="s">
        <v>91</v>
      </c>
      <c r="DD4" s="42" t="s">
        <v>92</v>
      </c>
      <c r="DE4" s="42" t="s">
        <v>92</v>
      </c>
      <c r="DF4" s="42" t="s">
        <v>92</v>
      </c>
      <c r="DG4" s="42" t="s">
        <v>92</v>
      </c>
      <c r="DH4" s="42" t="s">
        <v>92</v>
      </c>
      <c r="DI4" s="42" t="s">
        <v>92</v>
      </c>
      <c r="DJ4" s="42" t="s">
        <v>92</v>
      </c>
      <c r="DK4" s="42" t="s">
        <v>92</v>
      </c>
      <c r="DL4" s="42" t="s">
        <v>92</v>
      </c>
      <c r="DM4" s="42" t="s">
        <v>92</v>
      </c>
      <c r="DN4" s="42" t="s">
        <v>92</v>
      </c>
      <c r="DO4" s="42" t="s">
        <v>92</v>
      </c>
      <c r="DP4" s="42" t="s">
        <v>93</v>
      </c>
      <c r="DQ4" s="42" t="s">
        <v>93</v>
      </c>
      <c r="DR4" s="42" t="s">
        <v>93</v>
      </c>
      <c r="DS4" s="42" t="s">
        <v>93</v>
      </c>
      <c r="DT4" s="42" t="s">
        <v>93</v>
      </c>
      <c r="DU4" s="42" t="s">
        <v>93</v>
      </c>
      <c r="DV4" s="42" t="s">
        <v>93</v>
      </c>
      <c r="DW4" s="42" t="s">
        <v>93</v>
      </c>
      <c r="DX4" s="42" t="s">
        <v>93</v>
      </c>
      <c r="DY4" s="42" t="s">
        <v>93</v>
      </c>
      <c r="DZ4" s="42" t="s">
        <v>93</v>
      </c>
      <c r="EA4" s="42" t="s">
        <v>93</v>
      </c>
      <c r="EB4" s="42" t="s">
        <v>93</v>
      </c>
      <c r="EC4" s="56" t="s">
        <v>101</v>
      </c>
      <c r="ED4" s="42" t="s">
        <v>101</v>
      </c>
      <c r="EE4" s="42" t="s">
        <v>101</v>
      </c>
      <c r="EF4" s="42" t="s">
        <v>101</v>
      </c>
      <c r="EG4" s="42" t="s">
        <v>101</v>
      </c>
      <c r="EH4" s="42" t="s">
        <v>101</v>
      </c>
      <c r="EI4" s="42" t="s">
        <v>101</v>
      </c>
      <c r="EJ4" s="42" t="s">
        <v>101</v>
      </c>
      <c r="EK4" s="42" t="s">
        <v>101</v>
      </c>
      <c r="EL4" s="42" t="s">
        <v>101</v>
      </c>
      <c r="EM4" s="42" t="s">
        <v>101</v>
      </c>
      <c r="EN4" s="42" t="s">
        <v>101</v>
      </c>
      <c r="EO4" s="42" t="s">
        <v>101</v>
      </c>
      <c r="EP4" s="42" t="s">
        <v>101</v>
      </c>
      <c r="EQ4" s="56" t="s">
        <v>94</v>
      </c>
      <c r="ER4" s="42" t="s">
        <v>94</v>
      </c>
      <c r="ES4" s="42" t="s">
        <v>94</v>
      </c>
      <c r="ET4" s="42" t="s">
        <v>94</v>
      </c>
      <c r="EU4" s="42" t="s">
        <v>94</v>
      </c>
      <c r="EV4" s="42" t="s">
        <v>94</v>
      </c>
      <c r="EW4" s="42" t="s">
        <v>94</v>
      </c>
      <c r="EX4" s="42" t="s">
        <v>94</v>
      </c>
      <c r="EY4" s="42" t="s">
        <v>94</v>
      </c>
      <c r="EZ4" s="42" t="s">
        <v>94</v>
      </c>
      <c r="FA4" s="42" t="s">
        <v>94</v>
      </c>
      <c r="FB4" s="42" t="s">
        <v>94</v>
      </c>
      <c r="FC4" s="42" t="s">
        <v>94</v>
      </c>
      <c r="FD4" s="42" t="s">
        <v>94</v>
      </c>
      <c r="FE4" s="65" t="s">
        <v>377</v>
      </c>
      <c r="FF4" s="65" t="s">
        <v>377</v>
      </c>
      <c r="FG4" s="65" t="s">
        <v>377</v>
      </c>
      <c r="FH4" s="65" t="s">
        <v>377</v>
      </c>
      <c r="FI4" s="65" t="s">
        <v>378</v>
      </c>
      <c r="FJ4" s="65" t="s">
        <v>378</v>
      </c>
      <c r="FK4" s="65" t="s">
        <v>378</v>
      </c>
      <c r="FL4" s="65" t="s">
        <v>378</v>
      </c>
    </row>
    <row r="5" spans="1:168" x14ac:dyDescent="0.25">
      <c r="A5" s="3" t="s">
        <v>59</v>
      </c>
      <c r="B5" s="3" t="s">
        <v>50</v>
      </c>
      <c r="C5" s="32" t="s">
        <v>10</v>
      </c>
      <c r="E5">
        <v>3</v>
      </c>
    </row>
    <row r="6" spans="1:168" x14ac:dyDescent="0.25">
      <c r="A6" t="s">
        <v>60</v>
      </c>
      <c r="B6" s="30" t="s">
        <v>5</v>
      </c>
      <c r="C6" s="30" t="s">
        <v>11</v>
      </c>
      <c r="E6">
        <v>4</v>
      </c>
      <c r="F6" s="5">
        <v>-10</v>
      </c>
      <c r="G6" s="5">
        <v>-10</v>
      </c>
      <c r="H6" s="5">
        <v>-10</v>
      </c>
      <c r="I6" s="5">
        <v>-10</v>
      </c>
      <c r="J6" s="5">
        <v>-10</v>
      </c>
      <c r="K6" s="5">
        <v>-10</v>
      </c>
      <c r="L6" s="5">
        <v>-10</v>
      </c>
      <c r="M6" s="5">
        <v>-10</v>
      </c>
      <c r="N6" s="5">
        <v>-10</v>
      </c>
      <c r="O6" s="5">
        <v>-10</v>
      </c>
      <c r="P6" s="5">
        <v>-10</v>
      </c>
      <c r="Q6" s="5">
        <v>-10</v>
      </c>
      <c r="R6" s="5">
        <v>-10</v>
      </c>
      <c r="S6" s="5">
        <v>-10</v>
      </c>
      <c r="T6" s="5">
        <v>-10</v>
      </c>
      <c r="U6" s="5">
        <v>-10</v>
      </c>
      <c r="V6" s="5">
        <v>-10</v>
      </c>
      <c r="W6" s="5">
        <v>-10</v>
      </c>
      <c r="X6" s="5">
        <v>-10</v>
      </c>
      <c r="Y6" s="5">
        <v>-10</v>
      </c>
      <c r="Z6" s="5">
        <v>-10</v>
      </c>
      <c r="AA6" s="5">
        <v>-10</v>
      </c>
      <c r="AB6" s="5">
        <v>-10</v>
      </c>
      <c r="AC6" s="5">
        <v>-10</v>
      </c>
      <c r="AD6" s="5">
        <v>-10</v>
      </c>
      <c r="AE6" s="5">
        <v>-10</v>
      </c>
      <c r="AF6" s="5">
        <v>-10</v>
      </c>
      <c r="AG6" s="5">
        <v>-10</v>
      </c>
      <c r="AH6" s="5">
        <v>-10</v>
      </c>
      <c r="AI6" s="5">
        <v>-10</v>
      </c>
      <c r="AJ6" s="5">
        <v>-10</v>
      </c>
      <c r="AK6" s="5">
        <v>-10</v>
      </c>
      <c r="AL6" s="5">
        <v>-10</v>
      </c>
      <c r="AM6" s="5">
        <v>-10</v>
      </c>
      <c r="AN6" s="5">
        <v>-10</v>
      </c>
      <c r="AO6" s="5">
        <v>-10</v>
      </c>
      <c r="AP6" s="5">
        <v>-10</v>
      </c>
      <c r="AQ6" s="5">
        <v>-10</v>
      </c>
      <c r="AR6" s="5">
        <v>-10</v>
      </c>
      <c r="AS6" s="5">
        <v>-10</v>
      </c>
      <c r="AT6" s="5">
        <v>-10</v>
      </c>
      <c r="AU6" s="5">
        <v>-10</v>
      </c>
      <c r="AV6" s="5">
        <v>-10</v>
      </c>
      <c r="AW6" s="5">
        <v>-10</v>
      </c>
      <c r="AX6" s="5">
        <v>-10</v>
      </c>
      <c r="AY6" s="5">
        <v>-10</v>
      </c>
      <c r="AZ6" s="5">
        <v>-10</v>
      </c>
      <c r="BA6" s="5">
        <v>-10</v>
      </c>
      <c r="BB6" s="5">
        <v>-10</v>
      </c>
      <c r="BC6" s="5">
        <v>-10</v>
      </c>
      <c r="BD6" s="5">
        <v>-10</v>
      </c>
      <c r="BE6" s="5">
        <v>-10</v>
      </c>
      <c r="BF6" s="5">
        <v>-10</v>
      </c>
      <c r="BG6" s="5">
        <v>-10</v>
      </c>
      <c r="BH6" s="5">
        <v>-10</v>
      </c>
      <c r="BI6" s="5">
        <v>-10</v>
      </c>
      <c r="BJ6" s="5">
        <v>-10</v>
      </c>
      <c r="BK6" s="5">
        <v>-10</v>
      </c>
      <c r="BL6" s="5">
        <v>-10</v>
      </c>
      <c r="BM6" s="5">
        <v>-10</v>
      </c>
      <c r="BN6" s="5">
        <v>-10</v>
      </c>
      <c r="BO6" s="5">
        <v>-10</v>
      </c>
      <c r="BP6" s="5">
        <v>-10</v>
      </c>
      <c r="BQ6" s="5">
        <v>-10</v>
      </c>
      <c r="BR6" s="5">
        <v>-10</v>
      </c>
      <c r="BS6" s="5">
        <v>-10</v>
      </c>
      <c r="BT6" s="5">
        <v>-10</v>
      </c>
      <c r="BU6" s="5">
        <v>-10</v>
      </c>
      <c r="BV6" s="5">
        <v>-10</v>
      </c>
      <c r="BW6" s="5">
        <v>-10</v>
      </c>
      <c r="BX6" s="5">
        <v>-10</v>
      </c>
      <c r="BY6" s="5">
        <v>-10</v>
      </c>
      <c r="BZ6" s="5">
        <v>-10</v>
      </c>
      <c r="CA6" s="5">
        <v>-10</v>
      </c>
      <c r="CB6" s="5">
        <v>-10</v>
      </c>
      <c r="CC6" s="5">
        <v>-10</v>
      </c>
      <c r="CD6" s="5">
        <v>-10</v>
      </c>
      <c r="CE6" s="5">
        <v>-10</v>
      </c>
      <c r="CF6" s="5">
        <v>-10</v>
      </c>
      <c r="CG6" s="5">
        <v>-10</v>
      </c>
      <c r="CH6" s="5">
        <v>-10</v>
      </c>
      <c r="CI6" s="5">
        <v>-10</v>
      </c>
      <c r="CJ6" s="5">
        <v>-10</v>
      </c>
      <c r="CK6" s="5">
        <v>-10</v>
      </c>
      <c r="CL6" s="5">
        <v>-10</v>
      </c>
      <c r="CM6" s="5">
        <v>-10</v>
      </c>
      <c r="CN6" s="5">
        <v>-10</v>
      </c>
      <c r="CO6" s="5">
        <v>-10</v>
      </c>
      <c r="CP6" s="5">
        <v>-10</v>
      </c>
      <c r="CQ6" s="5">
        <v>-10</v>
      </c>
      <c r="CR6" s="5">
        <v>-10</v>
      </c>
      <c r="CS6" s="5">
        <v>-10</v>
      </c>
      <c r="CT6" s="5">
        <v>-10</v>
      </c>
      <c r="CU6" s="5">
        <v>-10</v>
      </c>
      <c r="CV6" s="5">
        <v>-10</v>
      </c>
      <c r="CW6" s="5">
        <v>-10</v>
      </c>
      <c r="CX6" s="5">
        <v>-10</v>
      </c>
      <c r="CY6" s="5">
        <v>-10</v>
      </c>
      <c r="CZ6" s="5">
        <v>-10</v>
      </c>
      <c r="DA6" s="5">
        <v>-10</v>
      </c>
      <c r="DB6" s="5">
        <v>-10</v>
      </c>
      <c r="DC6" s="5">
        <v>-10</v>
      </c>
      <c r="DD6" s="5">
        <v>-10</v>
      </c>
      <c r="DE6" s="5">
        <v>-10</v>
      </c>
      <c r="DF6" s="5">
        <v>-10</v>
      </c>
      <c r="DG6" s="5">
        <v>-10</v>
      </c>
      <c r="DH6" s="5">
        <v>-10</v>
      </c>
      <c r="DI6" s="5">
        <v>-10</v>
      </c>
      <c r="DJ6" s="5">
        <v>-10</v>
      </c>
      <c r="DK6" s="5">
        <v>-10</v>
      </c>
      <c r="DL6" s="5">
        <v>-10</v>
      </c>
      <c r="DM6" s="5">
        <v>-10</v>
      </c>
      <c r="DN6" s="5">
        <v>-10</v>
      </c>
      <c r="DO6" s="5">
        <v>-10</v>
      </c>
      <c r="DP6" s="5">
        <v>-10</v>
      </c>
      <c r="DQ6" s="5">
        <v>-10</v>
      </c>
      <c r="DR6" s="5">
        <v>-10</v>
      </c>
      <c r="DS6" s="5">
        <v>-10</v>
      </c>
      <c r="DT6" s="5">
        <v>-10</v>
      </c>
      <c r="DU6" s="5">
        <v>-10</v>
      </c>
      <c r="DV6" s="5">
        <v>-10</v>
      </c>
      <c r="DW6" s="5">
        <v>-10</v>
      </c>
      <c r="DX6" s="5">
        <v>-10</v>
      </c>
      <c r="DY6" s="5">
        <v>-10</v>
      </c>
      <c r="DZ6" s="5">
        <v>-10</v>
      </c>
      <c r="EA6" s="5">
        <v>-10</v>
      </c>
      <c r="EB6" s="5">
        <v>-10</v>
      </c>
      <c r="EC6" s="5">
        <v>-10</v>
      </c>
      <c r="ED6" s="5">
        <v>-10</v>
      </c>
      <c r="EE6" s="5">
        <v>-10</v>
      </c>
      <c r="EF6" s="5">
        <v>-10</v>
      </c>
      <c r="EG6" s="5">
        <v>-10</v>
      </c>
      <c r="EH6" s="5">
        <v>-10</v>
      </c>
      <c r="EI6" s="5">
        <v>-10</v>
      </c>
      <c r="EJ6" s="5">
        <v>-10</v>
      </c>
      <c r="EK6" s="5">
        <v>-10</v>
      </c>
      <c r="EL6" s="5">
        <v>-10</v>
      </c>
      <c r="EM6" s="5">
        <v>-10</v>
      </c>
      <c r="EN6" s="5">
        <v>-10</v>
      </c>
      <c r="EO6" s="5">
        <v>-10</v>
      </c>
      <c r="EP6" s="5">
        <v>-10</v>
      </c>
      <c r="EQ6" s="5"/>
      <c r="ER6" s="5">
        <v>-10</v>
      </c>
      <c r="ES6" s="5">
        <v>-10</v>
      </c>
      <c r="ET6" s="5">
        <v>-10</v>
      </c>
      <c r="EU6" s="5">
        <v>-10</v>
      </c>
      <c r="EV6" s="5">
        <v>-10</v>
      </c>
      <c r="EW6" s="5">
        <v>-10</v>
      </c>
      <c r="EX6" s="5">
        <v>-10</v>
      </c>
      <c r="EY6" s="5">
        <v>-10</v>
      </c>
      <c r="EZ6" s="5">
        <v>-10</v>
      </c>
      <c r="FA6" s="5">
        <v>-10</v>
      </c>
      <c r="FB6" s="5">
        <v>-10</v>
      </c>
      <c r="FC6" s="5">
        <v>-10</v>
      </c>
      <c r="FD6" s="5">
        <v>-10</v>
      </c>
      <c r="FE6" s="5">
        <v>-10</v>
      </c>
      <c r="FF6" s="5">
        <v>-10</v>
      </c>
      <c r="FG6" s="5">
        <v>-10</v>
      </c>
      <c r="FH6" s="5">
        <v>-10</v>
      </c>
      <c r="FI6" s="5">
        <v>-10</v>
      </c>
      <c r="FJ6" s="5">
        <v>-10</v>
      </c>
      <c r="FK6" s="5">
        <v>-10</v>
      </c>
      <c r="FL6" s="5">
        <v>-10</v>
      </c>
    </row>
    <row r="7" spans="1:168" x14ac:dyDescent="0.25">
      <c r="A7" t="s">
        <v>1</v>
      </c>
      <c r="B7" s="30" t="s">
        <v>4</v>
      </c>
      <c r="C7" s="30" t="s">
        <v>12</v>
      </c>
      <c r="E7">
        <v>5</v>
      </c>
      <c r="F7">
        <v>11087</v>
      </c>
      <c r="G7" s="38">
        <v>13450.889824512804</v>
      </c>
      <c r="H7" s="38">
        <v>16804.497740893483</v>
      </c>
      <c r="I7" s="38">
        <v>18463.203060529337</v>
      </c>
      <c r="J7" s="38">
        <v>22710.139674299593</v>
      </c>
      <c r="K7" s="38">
        <v>26566.849240970292</v>
      </c>
      <c r="L7" s="38">
        <v>31656.830647747269</v>
      </c>
      <c r="M7" s="38">
        <v>38515.721945102217</v>
      </c>
      <c r="N7" s="38">
        <v>44187.524206662638</v>
      </c>
      <c r="O7" s="38">
        <v>53044.051846797483</v>
      </c>
      <c r="P7" s="38">
        <v>71083.272141020861</v>
      </c>
      <c r="Q7" s="38">
        <v>87462.983122361271</v>
      </c>
      <c r="R7" s="38">
        <v>107389.95683724539</v>
      </c>
      <c r="S7" s="38">
        <v>132093.6247199252</v>
      </c>
      <c r="T7" s="38">
        <v>10957.393595329262</v>
      </c>
      <c r="U7" s="38">
        <v>13061.269414744896</v>
      </c>
      <c r="V7" s="38">
        <v>16259.123814780109</v>
      </c>
      <c r="W7" s="38">
        <v>17788.653610827198</v>
      </c>
      <c r="X7" s="38">
        <v>22003.026084036006</v>
      </c>
      <c r="Y7" s="38">
        <v>25860.40235171844</v>
      </c>
      <c r="Z7" s="38">
        <v>30660.890475142314</v>
      </c>
      <c r="AA7" s="38">
        <v>37291.190711557283</v>
      </c>
      <c r="AB7" s="38">
        <v>42727.983205796932</v>
      </c>
      <c r="AC7" s="38">
        <v>51763.55165368523</v>
      </c>
      <c r="AD7" s="38">
        <v>69382.702814628647</v>
      </c>
      <c r="AE7" s="38">
        <v>85315.901168097917</v>
      </c>
      <c r="AF7" s="38">
        <v>105654.97076534196</v>
      </c>
      <c r="AG7" s="38">
        <v>128302.81278672312</v>
      </c>
      <c r="AH7" s="38">
        <v>10945.816602581608</v>
      </c>
      <c r="AI7" s="38">
        <v>13054.579532342676</v>
      </c>
      <c r="AJ7" s="38">
        <v>16226.519048966578</v>
      </c>
      <c r="AK7" s="38">
        <v>17763.870685230311</v>
      </c>
      <c r="AL7" s="38">
        <v>21953.466550562778</v>
      </c>
      <c r="AM7" s="38">
        <v>25828.721661039348</v>
      </c>
      <c r="AN7" s="38">
        <v>30624.640312117986</v>
      </c>
      <c r="AO7" s="38">
        <v>37228.532274533543</v>
      </c>
      <c r="AP7" s="38">
        <v>42645.182555760912</v>
      </c>
      <c r="AQ7" s="38">
        <v>51611.109188539143</v>
      </c>
      <c r="AR7" s="38">
        <v>69205.276365138678</v>
      </c>
      <c r="AS7" s="38">
        <v>85169.615934755886</v>
      </c>
      <c r="AT7" s="38">
        <v>105481.17807899605</v>
      </c>
      <c r="AU7" s="38">
        <v>128159.30523295226</v>
      </c>
      <c r="AV7" s="38">
        <v>11360.131277021841</v>
      </c>
      <c r="AW7" s="38">
        <v>13618.654343831482</v>
      </c>
      <c r="AX7" s="38">
        <v>17034.159197257981</v>
      </c>
      <c r="AY7" s="38">
        <v>18475.928491448933</v>
      </c>
      <c r="AZ7" s="38">
        <v>22715.331516219445</v>
      </c>
      <c r="BA7" s="38">
        <v>27679.826760267977</v>
      </c>
      <c r="BB7" s="38">
        <v>32488.897101244034</v>
      </c>
      <c r="BC7" s="38">
        <v>40475.328314145176</v>
      </c>
      <c r="BD7" s="38">
        <v>46548.093656514793</v>
      </c>
      <c r="BE7" s="38">
        <v>56256.058472578588</v>
      </c>
      <c r="BF7" s="38">
        <v>73842.333889723886</v>
      </c>
      <c r="BG7" s="38">
        <v>90900.719543731422</v>
      </c>
      <c r="BH7" s="38">
        <v>114976.41527219179</v>
      </c>
      <c r="BI7" s="38">
        <v>136894.55096101307</v>
      </c>
      <c r="BJ7" s="38">
        <v>9939.6304621820818</v>
      </c>
      <c r="BK7" s="38">
        <v>10343.951390136926</v>
      </c>
      <c r="BL7" s="38">
        <v>13400.490950039784</v>
      </c>
      <c r="BM7" s="38">
        <v>15553.81703152403</v>
      </c>
      <c r="BN7" s="38">
        <v>18300.116984487388</v>
      </c>
      <c r="BO7" s="38">
        <v>22866.983762363336</v>
      </c>
      <c r="BP7" s="38">
        <v>25974.887156134977</v>
      </c>
      <c r="BQ7" s="38">
        <v>33426.992199256616</v>
      </c>
      <c r="BR7" s="38">
        <v>42216.130705682706</v>
      </c>
      <c r="BS7" s="38">
        <v>55751.88522710988</v>
      </c>
      <c r="BT7" s="38">
        <v>69973.892230271129</v>
      </c>
      <c r="BU7" s="38">
        <v>83656.846180533437</v>
      </c>
      <c r="BV7" s="38">
        <v>12086.088753836533</v>
      </c>
      <c r="BW7" s="38">
        <v>14019.57436403288</v>
      </c>
      <c r="BX7" s="38">
        <v>16427.399995615229</v>
      </c>
      <c r="BY7" s="38">
        <v>20613.959066900101</v>
      </c>
      <c r="BZ7" s="38">
        <v>23514.778830907519</v>
      </c>
      <c r="CA7" s="38">
        <v>30533.17727098523</v>
      </c>
      <c r="CB7" s="38">
        <v>37828.075188668961</v>
      </c>
      <c r="CC7" s="38">
        <v>50092.268031172236</v>
      </c>
      <c r="CD7" s="38">
        <v>63937.330458067241</v>
      </c>
      <c r="CE7" s="38">
        <v>75959.038484729201</v>
      </c>
      <c r="CF7" s="38">
        <v>21184.091754865618</v>
      </c>
      <c r="CG7" s="38">
        <v>23276.34293303049</v>
      </c>
      <c r="CH7" s="38">
        <v>29568.648364472836</v>
      </c>
      <c r="CI7" s="38">
        <v>35289.279729707741</v>
      </c>
      <c r="CJ7" s="38">
        <v>41650.4753004964</v>
      </c>
      <c r="CK7" s="38">
        <v>50670.744028835434</v>
      </c>
      <c r="CL7" s="38">
        <v>57239.67700916154</v>
      </c>
      <c r="CM7" s="38">
        <v>70946.780105844693</v>
      </c>
      <c r="CN7" s="38">
        <v>93755.736574384588</v>
      </c>
      <c r="CO7" s="38">
        <v>113745.96484978742</v>
      </c>
      <c r="CP7" s="38">
        <v>124863.3956337899</v>
      </c>
      <c r="CQ7" s="38">
        <v>159814.13103306896</v>
      </c>
      <c r="CR7" s="38">
        <v>20509.053068173565</v>
      </c>
      <c r="CS7" s="38">
        <v>22569.141553067089</v>
      </c>
      <c r="CT7" s="38">
        <v>28530.065399244391</v>
      </c>
      <c r="CU7" s="38">
        <v>34258.598847119058</v>
      </c>
      <c r="CV7" s="38">
        <v>40521.079210740281</v>
      </c>
      <c r="CW7" s="38">
        <v>49063.349698421705</v>
      </c>
      <c r="CX7" s="38">
        <v>55278.361319708936</v>
      </c>
      <c r="CY7" s="38">
        <v>68503.971278559446</v>
      </c>
      <c r="CZ7" s="38">
        <v>90968.487827719218</v>
      </c>
      <c r="DA7" s="38">
        <v>110223.25153874143</v>
      </c>
      <c r="DB7" s="38">
        <v>121459.77324499357</v>
      </c>
      <c r="DC7" s="38">
        <v>156329.52939361532</v>
      </c>
      <c r="DD7" s="38">
        <v>20511.328766535273</v>
      </c>
      <c r="DE7" s="38">
        <v>22485.133502820729</v>
      </c>
      <c r="DF7" s="38">
        <v>28469.76806198934</v>
      </c>
      <c r="DG7" s="38">
        <v>34215.387335204214</v>
      </c>
      <c r="DH7" s="38">
        <v>40429.250703085338</v>
      </c>
      <c r="DI7" s="38">
        <v>48920.56428920295</v>
      </c>
      <c r="DJ7" s="38">
        <v>55071.536618646074</v>
      </c>
      <c r="DK7" s="38">
        <v>68177.417494718349</v>
      </c>
      <c r="DL7" s="38">
        <v>90764.316781820089</v>
      </c>
      <c r="DM7" s="38">
        <v>110102.52853128997</v>
      </c>
      <c r="DN7" s="38">
        <v>121164.48737451537</v>
      </c>
      <c r="DO7" s="38">
        <v>156166.4651985809</v>
      </c>
      <c r="DP7" s="38">
        <v>18498.273718411008</v>
      </c>
      <c r="DQ7" s="38">
        <v>21464.288131210229</v>
      </c>
      <c r="DR7" s="38">
        <v>23500.774036491406</v>
      </c>
      <c r="DS7" s="38">
        <v>30547.300690654556</v>
      </c>
      <c r="DT7" s="38">
        <v>37333.229960583987</v>
      </c>
      <c r="DU7" s="38">
        <v>42322.240207009076</v>
      </c>
      <c r="DV7" s="38">
        <v>52818.884810421761</v>
      </c>
      <c r="DW7" s="38">
        <v>59841.94658534434</v>
      </c>
      <c r="DX7" s="38">
        <v>74349.669733564166</v>
      </c>
      <c r="DY7" s="38">
        <v>99050.746373833084</v>
      </c>
      <c r="DZ7" s="38">
        <v>120335.15657745094</v>
      </c>
      <c r="EA7" s="38">
        <v>134133.03315117548</v>
      </c>
      <c r="EB7" s="38">
        <v>170428.11759909132</v>
      </c>
      <c r="EC7" s="38">
        <v>5883.9811478456058</v>
      </c>
      <c r="ED7" s="38">
        <v>8921.8708095979837</v>
      </c>
      <c r="EE7" s="38">
        <v>10911.961446623865</v>
      </c>
      <c r="EF7" s="38">
        <v>11240.206488207656</v>
      </c>
      <c r="EG7" s="38">
        <v>14214.954613178808</v>
      </c>
      <c r="EH7" s="38">
        <v>16813.940499205029</v>
      </c>
      <c r="EI7" s="38">
        <v>20728.999492210143</v>
      </c>
      <c r="EJ7" s="38">
        <v>25569.773050069012</v>
      </c>
      <c r="EK7" s="38">
        <v>28542.702792630869</v>
      </c>
      <c r="EL7" s="38">
        <v>34170.596011942143</v>
      </c>
      <c r="EM7" s="38">
        <v>45627.212068199813</v>
      </c>
      <c r="EN7" s="38">
        <v>51671.430955526812</v>
      </c>
      <c r="EO7" s="38">
        <v>64460.262413693992</v>
      </c>
      <c r="EP7" s="38">
        <v>81478.301249172757</v>
      </c>
      <c r="EQ7" s="38">
        <v>6703.2436636067969</v>
      </c>
      <c r="ER7" s="38">
        <v>10084.007752933912</v>
      </c>
      <c r="ES7" s="38">
        <v>12179.886658259145</v>
      </c>
      <c r="ET7" s="38">
        <v>12629.885356370176</v>
      </c>
      <c r="EU7" s="38">
        <v>16213.632794237472</v>
      </c>
      <c r="EV7" s="38">
        <v>19150.845218117662</v>
      </c>
      <c r="EW7" s="38">
        <v>23389.849739098539</v>
      </c>
      <c r="EX7" s="38">
        <v>28665.820108491203</v>
      </c>
      <c r="EY7" s="38">
        <v>32132.289728119435</v>
      </c>
      <c r="EZ7" s="38">
        <v>38717.388281071129</v>
      </c>
      <c r="FA7" s="38">
        <v>51929.944883824763</v>
      </c>
      <c r="FB7" s="38">
        <v>59374.149366141137</v>
      </c>
      <c r="FC7" s="38">
        <v>72679.830082237997</v>
      </c>
      <c r="FD7" s="38">
        <v>91571.933634158835</v>
      </c>
      <c r="FE7" s="38">
        <v>15997.65</v>
      </c>
      <c r="FF7" s="38">
        <v>19869.45</v>
      </c>
      <c r="FG7" s="38">
        <v>22409.51</v>
      </c>
      <c r="FH7" s="38">
        <v>27472.87</v>
      </c>
      <c r="FI7" s="38">
        <v>17224.34</v>
      </c>
      <c r="FJ7" s="38">
        <v>21388.36</v>
      </c>
      <c r="FK7" s="38">
        <v>24269.8</v>
      </c>
      <c r="FL7" s="38">
        <v>29930.93</v>
      </c>
    </row>
    <row r="8" spans="1:168" x14ac:dyDescent="0.25">
      <c r="A8" t="s">
        <v>2</v>
      </c>
      <c r="B8" s="30" t="s">
        <v>3</v>
      </c>
      <c r="C8" s="30"/>
      <c r="E8" s="4">
        <v>6</v>
      </c>
      <c r="F8">
        <v>3.24</v>
      </c>
      <c r="G8">
        <v>3.16</v>
      </c>
      <c r="H8">
        <v>3.07</v>
      </c>
      <c r="I8">
        <v>3.02</v>
      </c>
      <c r="J8" s="37">
        <v>3.2226101691788775</v>
      </c>
      <c r="K8" s="37">
        <v>3.1474649170359896</v>
      </c>
      <c r="L8" s="37">
        <v>3.3653427975906434</v>
      </c>
      <c r="M8" s="37">
        <v>3.3406375952397362</v>
      </c>
      <c r="N8" s="37">
        <v>3.2383629065197987</v>
      </c>
      <c r="O8" s="37">
        <v>3.2951022699866996</v>
      </c>
      <c r="P8" s="37">
        <v>3.3005373722034435</v>
      </c>
      <c r="Q8" s="37">
        <v>3.1301532274083295</v>
      </c>
      <c r="R8" s="37">
        <v>3.0423786571202172</v>
      </c>
      <c r="S8" s="37">
        <v>3.0884624934592564</v>
      </c>
      <c r="T8" s="37">
        <v>3.2427894777705575</v>
      </c>
      <c r="U8" s="37">
        <v>3.1765245718182271</v>
      </c>
      <c r="V8" s="37">
        <v>3.0765597677948273</v>
      </c>
      <c r="W8" s="37">
        <v>2.86</v>
      </c>
      <c r="X8" s="37">
        <v>3.04</v>
      </c>
      <c r="Y8" s="37">
        <v>2.99</v>
      </c>
      <c r="Z8" s="37">
        <v>3.18</v>
      </c>
      <c r="AA8" s="37">
        <v>3.3674140298352078</v>
      </c>
      <c r="AB8" s="37">
        <v>3.2471182233923224</v>
      </c>
      <c r="AC8" s="37">
        <v>3.3196095050873295</v>
      </c>
      <c r="AD8" s="37">
        <v>3.2973495450197414</v>
      </c>
      <c r="AE8" s="37">
        <v>3.1224606590837629</v>
      </c>
      <c r="AF8" s="37">
        <v>3.0282188424072163</v>
      </c>
      <c r="AG8" s="37">
        <v>3.0147459136050783</v>
      </c>
      <c r="AH8" s="37">
        <v>3.2422878510401087</v>
      </c>
      <c r="AI8" s="37">
        <v>3.1757978614130331</v>
      </c>
      <c r="AJ8" s="37">
        <v>3.0717548652898357</v>
      </c>
      <c r="AK8" s="37">
        <v>2.86</v>
      </c>
      <c r="AL8" s="37">
        <v>3.03</v>
      </c>
      <c r="AM8" s="37">
        <v>2.97</v>
      </c>
      <c r="AN8" s="37">
        <v>3.17</v>
      </c>
      <c r="AO8" s="37">
        <v>3.3552477550968267</v>
      </c>
      <c r="AP8" s="37">
        <v>3.2372775823965361</v>
      </c>
      <c r="AQ8" s="37">
        <v>3.3036863935711662</v>
      </c>
      <c r="AR8" s="37">
        <v>3.2821744502557677</v>
      </c>
      <c r="AS8" s="37">
        <v>3.1162028312113219</v>
      </c>
      <c r="AT8" s="37">
        <v>3.0248157994380467</v>
      </c>
      <c r="AU8" s="37">
        <v>3.0131330719911964</v>
      </c>
      <c r="AV8" s="37">
        <v>3.4211279742498379</v>
      </c>
      <c r="AW8" s="37">
        <v>3.3205169550247136</v>
      </c>
      <c r="AX8" s="37">
        <v>3.1790992528175548</v>
      </c>
      <c r="AY8" s="37">
        <v>3.1000450247332281</v>
      </c>
      <c r="AZ8" s="37">
        <v>3.3582721187482756</v>
      </c>
      <c r="BA8" s="37">
        <v>3.2143515488959404</v>
      </c>
      <c r="BB8" s="37">
        <v>3.4350696018914997</v>
      </c>
      <c r="BC8" s="37">
        <v>3.3403522953875107</v>
      </c>
      <c r="BD8" s="37">
        <v>3.2108274437604258</v>
      </c>
      <c r="BE8" s="37">
        <v>3.3195083044408911</v>
      </c>
      <c r="BF8" s="37">
        <v>3.3226559474240411</v>
      </c>
      <c r="BG8" s="37">
        <v>3.1207250574472991</v>
      </c>
      <c r="BH8" s="37">
        <v>3.010323972383889</v>
      </c>
      <c r="BI8" s="37">
        <v>3.0495303304471237</v>
      </c>
      <c r="BJ8" s="59">
        <v>3.25</v>
      </c>
      <c r="BK8" s="37">
        <v>3.3198054925521925</v>
      </c>
      <c r="BL8" s="59">
        <v>3.54</v>
      </c>
      <c r="BM8" s="37">
        <v>3.418828379930908</v>
      </c>
      <c r="BN8" s="59">
        <v>3.73</v>
      </c>
      <c r="BO8" s="37">
        <v>3.598116520481089</v>
      </c>
      <c r="BP8" s="37">
        <v>3.5424871512934422</v>
      </c>
      <c r="BQ8" s="37">
        <v>3.3500701124756991</v>
      </c>
      <c r="BR8" s="37">
        <v>3.5950560158198646</v>
      </c>
      <c r="BS8" s="37">
        <v>3.183798497262504</v>
      </c>
      <c r="BT8" s="37">
        <v>3.0038203137153419</v>
      </c>
      <c r="BU8" s="37">
        <v>3.1130306640948584</v>
      </c>
      <c r="BV8" s="37">
        <v>3.3519521796879146</v>
      </c>
      <c r="BW8" s="37">
        <v>3.3321135654046548</v>
      </c>
      <c r="BX8" s="37">
        <v>3.5599741418455464</v>
      </c>
      <c r="BY8" s="37">
        <v>3.4987170684744977</v>
      </c>
      <c r="BZ8" s="37">
        <v>3.4456621373002689</v>
      </c>
      <c r="CA8" s="37">
        <v>3.190807778517466</v>
      </c>
      <c r="CB8" s="37">
        <v>3.5193477169453589</v>
      </c>
      <c r="CC8" s="37">
        <v>3.0904214010375926</v>
      </c>
      <c r="CD8" s="37">
        <v>2.863983059010943</v>
      </c>
      <c r="CE8" s="37">
        <v>2.9970631083346455</v>
      </c>
      <c r="CF8" s="37">
        <v>2.7349758229057364</v>
      </c>
      <c r="CG8" s="37">
        <v>2.6918404271562495</v>
      </c>
      <c r="CH8" s="37">
        <v>2.5931756797171435</v>
      </c>
      <c r="CI8" s="37">
        <v>2.4361937541819381</v>
      </c>
      <c r="CJ8" s="37">
        <v>2.7328902298196818</v>
      </c>
      <c r="CK8" s="37">
        <v>2.7369723369157555</v>
      </c>
      <c r="CL8" s="37">
        <v>2.6508873630601308</v>
      </c>
      <c r="CM8" s="37">
        <v>2.4487643393878473</v>
      </c>
      <c r="CN8" s="37">
        <v>2.6971772029908392</v>
      </c>
      <c r="CO8" s="37">
        <v>2.4968154693153957</v>
      </c>
      <c r="CP8" s="37">
        <v>2.9664940869748211</v>
      </c>
      <c r="CQ8" s="37">
        <v>2.9629990631721124</v>
      </c>
      <c r="CR8" s="37">
        <v>2.743585438500268</v>
      </c>
      <c r="CS8" s="37">
        <v>2.6985771751236292</v>
      </c>
      <c r="CT8" s="37">
        <v>2.6037110625597371</v>
      </c>
      <c r="CU8" s="37">
        <v>2.4278975317033402</v>
      </c>
      <c r="CV8" s="37">
        <v>2.7318029344536146</v>
      </c>
      <c r="CW8" s="37">
        <v>2.7622255027473814</v>
      </c>
      <c r="CX8" s="37">
        <v>2.6825117070879978</v>
      </c>
      <c r="CY8" s="37">
        <v>2.4767856461613591</v>
      </c>
      <c r="CZ8" s="37">
        <v>2.7085321626963621</v>
      </c>
      <c r="DA8" s="37">
        <v>2.5117616923656767</v>
      </c>
      <c r="DB8" s="37">
        <v>2.9693536679032704</v>
      </c>
      <c r="DC8" s="37">
        <v>2.9379763677490986</v>
      </c>
      <c r="DD8" s="37">
        <v>2.7429176455710862</v>
      </c>
      <c r="DE8" s="37">
        <v>2.6808137681499766</v>
      </c>
      <c r="DF8" s="37">
        <v>2.5935168101456165</v>
      </c>
      <c r="DG8" s="37">
        <v>2.4196357008342608</v>
      </c>
      <c r="DH8" s="37">
        <v>2.7186494358279911</v>
      </c>
      <c r="DI8" s="37">
        <v>2.7504803057000666</v>
      </c>
      <c r="DJ8" s="37">
        <v>2.6649753379712431</v>
      </c>
      <c r="DK8" s="37">
        <v>2.4561782469071201</v>
      </c>
      <c r="DL8" s="37">
        <v>2.6982826293201505</v>
      </c>
      <c r="DM8" s="37">
        <v>2.5053087776636676</v>
      </c>
      <c r="DN8" s="37">
        <v>2.9592422184228604</v>
      </c>
      <c r="DO8" s="37">
        <v>2.9342187932248618</v>
      </c>
      <c r="DP8" s="37">
        <v>2.2955655084250082</v>
      </c>
      <c r="DQ8" s="37">
        <v>2.8062301726598662</v>
      </c>
      <c r="DR8" s="37">
        <v>2.715929234969666</v>
      </c>
      <c r="DS8" s="37">
        <v>2.5603627824155346</v>
      </c>
      <c r="DT8" s="37">
        <v>2.3770864992140801</v>
      </c>
      <c r="DU8" s="37">
        <v>2.7983535925564329</v>
      </c>
      <c r="DV8" s="37">
        <v>2.725854320675408</v>
      </c>
      <c r="DW8" s="37">
        <v>2.6303996983051885</v>
      </c>
      <c r="DX8" s="37">
        <v>2.4038567560112574</v>
      </c>
      <c r="DY8" s="37">
        <v>2.623277915118011</v>
      </c>
      <c r="DZ8" s="37">
        <v>2.3709990685335822</v>
      </c>
      <c r="EA8" s="37">
        <v>2.80910956476158</v>
      </c>
      <c r="EB8" s="37">
        <v>2.8478764217011441</v>
      </c>
      <c r="EC8" s="37">
        <v>3.0694235027406296</v>
      </c>
      <c r="ED8" s="37">
        <v>2.8722657180370499</v>
      </c>
      <c r="EE8" s="37">
        <v>3.0738619818963682</v>
      </c>
      <c r="EF8" s="37">
        <v>3.0749458982785902</v>
      </c>
      <c r="EG8" s="37">
        <v>3.1676561378427284</v>
      </c>
      <c r="EH8" s="37">
        <v>3.0260176051647156</v>
      </c>
      <c r="EI8" s="37">
        <v>3.1729397916326922</v>
      </c>
      <c r="EJ8" s="37">
        <v>3.239216917925015</v>
      </c>
      <c r="EK8" s="37">
        <v>3.2094562519301819</v>
      </c>
      <c r="EL8" s="37">
        <v>3.1077461923637029</v>
      </c>
      <c r="EM8" s="37">
        <v>3.3044842364089391</v>
      </c>
      <c r="EN8" s="37">
        <v>3.1957760319148529</v>
      </c>
      <c r="EO8" s="37">
        <v>3.3343994092940998</v>
      </c>
      <c r="EP8" s="37">
        <v>3.2801563579756543</v>
      </c>
      <c r="EQ8" s="37">
        <v>3.0679011824211022</v>
      </c>
      <c r="ER8" s="37">
        <v>2.870917568750087</v>
      </c>
      <c r="ES8" s="37">
        <v>3.1394154472024227</v>
      </c>
      <c r="ET8" s="37">
        <v>3.1237563950996945</v>
      </c>
      <c r="EU8" s="37">
        <v>3.1775915302675424</v>
      </c>
      <c r="EV8" s="37">
        <v>3.0140612305546006</v>
      </c>
      <c r="EW8" s="37">
        <v>3.2304028691527584</v>
      </c>
      <c r="EX8" s="37">
        <v>3.2786189615201953</v>
      </c>
      <c r="EY8" s="37">
        <v>3.2167366999914306</v>
      </c>
      <c r="EZ8" s="37">
        <v>3.0652523804545737</v>
      </c>
      <c r="FA8" s="37">
        <v>3.2899581396450062</v>
      </c>
      <c r="FB8" s="37">
        <v>3.1370840094091923</v>
      </c>
      <c r="FC8" s="37">
        <v>3.3568606397343306</v>
      </c>
      <c r="FD8" s="37">
        <v>3.3196435786280194</v>
      </c>
      <c r="FE8" s="37">
        <v>3.03</v>
      </c>
      <c r="FF8" s="37">
        <v>3.17</v>
      </c>
      <c r="FG8" s="37">
        <v>3.16</v>
      </c>
      <c r="FH8" s="37">
        <v>3.35</v>
      </c>
      <c r="FI8" s="37">
        <v>2.93</v>
      </c>
      <c r="FJ8" s="37">
        <v>3.06</v>
      </c>
      <c r="FK8" s="37">
        <v>3.03</v>
      </c>
      <c r="FL8" s="37">
        <v>3.2</v>
      </c>
    </row>
    <row r="9" spans="1:168" ht="6" customHeight="1" x14ac:dyDescent="0.25">
      <c r="C9" s="30"/>
      <c r="E9">
        <v>7</v>
      </c>
    </row>
    <row r="10" spans="1:168" x14ac:dyDescent="0.25">
      <c r="A10" s="158" t="s">
        <v>61</v>
      </c>
      <c r="B10" s="158"/>
      <c r="C10" s="158"/>
      <c r="E10">
        <v>8</v>
      </c>
    </row>
    <row r="11" spans="1:168" ht="18" x14ac:dyDescent="0.35">
      <c r="A11" s="3" t="s">
        <v>64</v>
      </c>
      <c r="B11" s="32" t="s">
        <v>9</v>
      </c>
      <c r="C11" s="32" t="s">
        <v>13</v>
      </c>
      <c r="E11">
        <v>9</v>
      </c>
      <c r="F11">
        <v>5.9539999999999997</v>
      </c>
      <c r="G11">
        <v>6.9219999999999997</v>
      </c>
      <c r="H11">
        <v>8.3829999999999991</v>
      </c>
      <c r="I11">
        <v>9.0719999999999992</v>
      </c>
      <c r="J11">
        <v>11.904999999999999</v>
      </c>
      <c r="K11">
        <v>13.602</v>
      </c>
      <c r="L11">
        <v>17.329999999999998</v>
      </c>
      <c r="M11">
        <v>20.93</v>
      </c>
      <c r="N11">
        <v>23.277000000000001</v>
      </c>
      <c r="O11">
        <v>28.431999999999999</v>
      </c>
      <c r="P11">
        <v>38.164000000000001</v>
      </c>
      <c r="Q11" s="34">
        <v>44.533999999999999</v>
      </c>
      <c r="R11">
        <v>53.146999999999998</v>
      </c>
      <c r="S11">
        <v>66.363</v>
      </c>
      <c r="T11" s="27">
        <v>5.78</v>
      </c>
      <c r="U11">
        <v>6.7489999999999997</v>
      </c>
      <c r="V11">
        <v>8.1370000000000005</v>
      </c>
      <c r="W11">
        <v>8.1609999999999996</v>
      </c>
      <c r="X11">
        <v>10.736000000000001</v>
      </c>
      <c r="Y11">
        <v>12.010999999999999</v>
      </c>
      <c r="Z11">
        <v>15.68</v>
      </c>
      <c r="AA11">
        <v>20.427</v>
      </c>
      <c r="AB11">
        <v>22.568999999999999</v>
      </c>
      <c r="AC11">
        <v>27.952000000000002</v>
      </c>
      <c r="AD11">
        <v>37.215000000000003</v>
      </c>
      <c r="AE11">
        <v>43.334000000000003</v>
      </c>
      <c r="AF11">
        <v>52.045000000000002</v>
      </c>
      <c r="AG11" s="27">
        <v>62.92</v>
      </c>
      <c r="AH11">
        <v>5.7729999999999997</v>
      </c>
      <c r="AI11">
        <v>6.7439999999999998</v>
      </c>
      <c r="AJ11">
        <v>8.1080000000000005</v>
      </c>
      <c r="AK11">
        <v>8.1389999999999993</v>
      </c>
      <c r="AL11">
        <v>10.686</v>
      </c>
      <c r="AM11">
        <v>12.301</v>
      </c>
      <c r="AN11">
        <v>15.593</v>
      </c>
      <c r="AO11">
        <v>20.318999999999999</v>
      </c>
      <c r="AP11">
        <v>22.457000000000001</v>
      </c>
      <c r="AQ11">
        <v>27.736000000000001</v>
      </c>
      <c r="AR11">
        <v>36.948999999999998</v>
      </c>
      <c r="AS11">
        <v>43.173000000000002</v>
      </c>
      <c r="AT11">
        <v>51.901000000000003</v>
      </c>
      <c r="AU11">
        <v>62.816000000000003</v>
      </c>
      <c r="AV11">
        <v>6.3220000000000001</v>
      </c>
      <c r="AW11">
        <v>7.3559999999999999</v>
      </c>
      <c r="AX11">
        <v>8.8089999999999993</v>
      </c>
      <c r="AY11">
        <v>9.3170000000000002</v>
      </c>
      <c r="AZ11">
        <v>12.409000000000001</v>
      </c>
      <c r="BA11">
        <v>14.473000000000001</v>
      </c>
      <c r="BB11">
        <v>18.154</v>
      </c>
      <c r="BC11">
        <v>21.992999999999999</v>
      </c>
      <c r="BD11">
        <v>24.312000000000001</v>
      </c>
      <c r="BE11">
        <v>30.376999999999999</v>
      </c>
      <c r="BF11">
        <v>39.911000000000001</v>
      </c>
      <c r="BG11">
        <v>46.145000000000003</v>
      </c>
      <c r="BH11">
        <v>56.302</v>
      </c>
      <c r="BI11">
        <v>67.908000000000001</v>
      </c>
      <c r="BJ11" s="57">
        <v>5.3550000000000004</v>
      </c>
      <c r="BK11" s="58">
        <v>5.52</v>
      </c>
      <c r="BL11">
        <v>7.5720000000000001</v>
      </c>
      <c r="BM11" s="27">
        <v>8.65</v>
      </c>
      <c r="BN11">
        <v>10.891</v>
      </c>
      <c r="BO11">
        <v>13.384</v>
      </c>
      <c r="BP11">
        <v>14.968</v>
      </c>
      <c r="BQ11">
        <v>18.216000000000001</v>
      </c>
      <c r="BR11">
        <v>24.687999999999999</v>
      </c>
      <c r="BS11">
        <v>28.873999999999999</v>
      </c>
      <c r="BT11">
        <v>34.191000000000003</v>
      </c>
      <c r="BU11">
        <v>42.363</v>
      </c>
      <c r="BV11" s="27">
        <v>6.59</v>
      </c>
      <c r="BW11">
        <v>7.5990000000000002</v>
      </c>
      <c r="BX11">
        <v>9.5129999999999999</v>
      </c>
      <c r="BY11">
        <v>11.731999999999999</v>
      </c>
      <c r="BZ11" s="27">
        <v>13.18</v>
      </c>
      <c r="CA11">
        <v>15.848000000000001</v>
      </c>
      <c r="CB11">
        <v>21.655999999999999</v>
      </c>
      <c r="CC11">
        <v>25.181999999999999</v>
      </c>
      <c r="CD11">
        <v>29.786999999999999</v>
      </c>
      <c r="CE11">
        <v>37.031999999999996</v>
      </c>
      <c r="CF11">
        <v>7.7729999999999997</v>
      </c>
      <c r="CG11">
        <v>8.4060000000000006</v>
      </c>
      <c r="CH11">
        <v>10.287000000000001</v>
      </c>
      <c r="CI11">
        <v>11.534000000000001</v>
      </c>
      <c r="CJ11">
        <v>15.271000000000001</v>
      </c>
      <c r="CK11">
        <v>18.606000000000002</v>
      </c>
      <c r="CL11">
        <v>20.356999999999999</v>
      </c>
      <c r="CM11">
        <v>23.308</v>
      </c>
      <c r="CN11">
        <v>33.926000000000002</v>
      </c>
      <c r="CO11">
        <v>38.101999999999997</v>
      </c>
      <c r="CP11">
        <v>49.694000000000003</v>
      </c>
      <c r="CQ11">
        <v>63.529000000000003</v>
      </c>
      <c r="CR11">
        <v>7.5490000000000004</v>
      </c>
      <c r="CS11">
        <v>8.1709999999999994</v>
      </c>
      <c r="CT11">
        <v>9.9659999999999993</v>
      </c>
      <c r="CU11">
        <v>11.159000000000001</v>
      </c>
      <c r="CV11">
        <v>14.851000000000001</v>
      </c>
      <c r="CW11">
        <v>18.181999999999999</v>
      </c>
      <c r="CX11">
        <v>19.893999999999998</v>
      </c>
      <c r="CY11">
        <v>22.763000000000002</v>
      </c>
      <c r="CZ11">
        <v>33.055999999999997</v>
      </c>
      <c r="DA11">
        <v>37.143000000000001</v>
      </c>
      <c r="DB11">
        <v>48.386000000000003</v>
      </c>
      <c r="DC11">
        <v>61.619</v>
      </c>
      <c r="DD11">
        <v>7.548</v>
      </c>
      <c r="DE11">
        <v>8.0869999999999997</v>
      </c>
      <c r="DF11">
        <v>9.9060000000000006</v>
      </c>
      <c r="DG11">
        <v>11.106999999999999</v>
      </c>
      <c r="DH11">
        <v>14.746</v>
      </c>
      <c r="DI11">
        <v>18.052</v>
      </c>
      <c r="DJ11" s="27">
        <v>19.690000000000001</v>
      </c>
      <c r="DK11">
        <v>22.466000000000001</v>
      </c>
      <c r="DL11">
        <v>32.856999999999999</v>
      </c>
      <c r="DM11">
        <v>37.006999999999998</v>
      </c>
      <c r="DN11">
        <v>48.103999999999999</v>
      </c>
      <c r="DO11">
        <v>61.475999999999999</v>
      </c>
      <c r="DP11">
        <v>5.6970000000000001</v>
      </c>
      <c r="DQ11">
        <v>8.0809999999999995</v>
      </c>
      <c r="DR11">
        <v>8.5630000000000006</v>
      </c>
      <c r="DS11">
        <v>10.493</v>
      </c>
      <c r="DT11">
        <v>11.906000000000001</v>
      </c>
      <c r="DU11">
        <v>15.888999999999999</v>
      </c>
      <c r="DV11">
        <v>19.315999999999999</v>
      </c>
      <c r="DW11">
        <v>21.117999999999999</v>
      </c>
      <c r="DX11">
        <v>23.978000000000002</v>
      </c>
      <c r="DY11" s="27">
        <v>34.86</v>
      </c>
      <c r="DZ11">
        <v>38.277999999999999</v>
      </c>
      <c r="EA11">
        <v>50.551000000000002</v>
      </c>
      <c r="EB11">
        <v>65.116</v>
      </c>
      <c r="EC11">
        <v>2.423</v>
      </c>
      <c r="ED11">
        <v>3.4380000000000002</v>
      </c>
      <c r="EE11" s="27">
        <v>4.5</v>
      </c>
      <c r="EF11">
        <v>4.6369999999999996</v>
      </c>
      <c r="EG11">
        <v>6.0410000000000004</v>
      </c>
      <c r="EH11">
        <v>6.8259999999999996</v>
      </c>
      <c r="EI11">
        <v>8.8239999999999998</v>
      </c>
      <c r="EJ11">
        <v>11.112</v>
      </c>
      <c r="EK11" s="27">
        <v>12.29</v>
      </c>
      <c r="EL11">
        <v>14.247</v>
      </c>
      <c r="EM11">
        <v>20.228000000000002</v>
      </c>
      <c r="EN11">
        <v>22.154</v>
      </c>
      <c r="EO11">
        <v>28.835999999999999</v>
      </c>
      <c r="EP11">
        <v>35.856000000000002</v>
      </c>
      <c r="EQ11">
        <v>2.7589999999999999</v>
      </c>
      <c r="ER11">
        <v>3.8839999999999999</v>
      </c>
      <c r="ES11" s="27">
        <v>5.13</v>
      </c>
      <c r="ET11">
        <v>5.2930000000000001</v>
      </c>
      <c r="EU11">
        <v>6.9119999999999999</v>
      </c>
      <c r="EV11">
        <v>7.7439999999999998</v>
      </c>
      <c r="EW11">
        <v>10.137</v>
      </c>
      <c r="EX11">
        <v>12.609</v>
      </c>
      <c r="EY11">
        <v>13.867000000000001</v>
      </c>
      <c r="EZ11">
        <v>15.922000000000001</v>
      </c>
      <c r="FA11">
        <v>22.920999999999999</v>
      </c>
      <c r="FB11">
        <v>24.989000000000001</v>
      </c>
      <c r="FC11">
        <v>32.731999999999999</v>
      </c>
      <c r="FD11">
        <v>40.783000000000001</v>
      </c>
      <c r="FE11">
        <v>7.8789999999999996</v>
      </c>
      <c r="FF11">
        <v>10.249000000000001</v>
      </c>
      <c r="FG11">
        <v>11.512</v>
      </c>
      <c r="FH11">
        <v>14.99</v>
      </c>
      <c r="FI11">
        <v>8.1959999999999997</v>
      </c>
      <c r="FJ11">
        <v>10.641</v>
      </c>
      <c r="FK11">
        <v>11.959</v>
      </c>
      <c r="FL11">
        <v>15.581</v>
      </c>
    </row>
    <row r="12" spans="1:168" ht="18" x14ac:dyDescent="0.35">
      <c r="A12" s="3" t="s">
        <v>62</v>
      </c>
      <c r="B12" s="32" t="s">
        <v>8</v>
      </c>
      <c r="C12" s="32" t="s">
        <v>13</v>
      </c>
      <c r="E12">
        <v>10</v>
      </c>
      <c r="F12">
        <v>2.5510000000000002</v>
      </c>
      <c r="G12">
        <v>3.044</v>
      </c>
      <c r="H12">
        <v>3.7559999999999998</v>
      </c>
      <c r="I12">
        <v>4.0830000000000002</v>
      </c>
      <c r="J12">
        <v>5.1239999999999997</v>
      </c>
      <c r="K12">
        <v>5.9429999999999996</v>
      </c>
      <c r="L12">
        <v>7.282</v>
      </c>
      <c r="M12">
        <v>8.7360000000000007</v>
      </c>
      <c r="N12">
        <v>9.8450000000000006</v>
      </c>
      <c r="O12">
        <v>12.002000000000001</v>
      </c>
      <c r="P12">
        <v>15.962999999999999</v>
      </c>
      <c r="Q12" s="34">
        <v>19.385000000000002</v>
      </c>
      <c r="R12">
        <v>23.853999999999999</v>
      </c>
      <c r="S12">
        <v>29.111000000000001</v>
      </c>
      <c r="T12" s="27">
        <v>2.4900000000000002</v>
      </c>
      <c r="U12" s="27">
        <v>2.97</v>
      </c>
      <c r="V12">
        <v>3.6589999999999998</v>
      </c>
      <c r="W12">
        <v>3.9950000000000001</v>
      </c>
      <c r="X12">
        <v>5.0449999999999999</v>
      </c>
      <c r="Y12">
        <v>5.6870000000000003</v>
      </c>
      <c r="Z12">
        <v>7.15</v>
      </c>
      <c r="AA12">
        <v>8.5060000000000002</v>
      </c>
      <c r="AB12">
        <v>9.5980000000000008</v>
      </c>
      <c r="AC12" s="27">
        <v>11.73</v>
      </c>
      <c r="AD12">
        <v>15.603</v>
      </c>
      <c r="AE12">
        <v>18.911999999999999</v>
      </c>
      <c r="AF12">
        <v>23.324999999999999</v>
      </c>
      <c r="AG12">
        <v>28.391999999999999</v>
      </c>
      <c r="AH12">
        <v>2.4910000000000001</v>
      </c>
      <c r="AI12">
        <v>2.972</v>
      </c>
      <c r="AJ12">
        <v>3.661</v>
      </c>
      <c r="AK12">
        <v>3.9969999999999999</v>
      </c>
      <c r="AL12">
        <v>5.0460000000000003</v>
      </c>
      <c r="AM12">
        <v>5.8659999999999997</v>
      </c>
      <c r="AN12">
        <v>7.1509999999999998</v>
      </c>
      <c r="AO12">
        <v>8.5079999999999991</v>
      </c>
      <c r="AP12" s="27">
        <v>9.6</v>
      </c>
      <c r="AQ12">
        <v>11.731999999999999</v>
      </c>
      <c r="AR12">
        <v>15.606</v>
      </c>
      <c r="AS12">
        <v>18.920999999999999</v>
      </c>
      <c r="AT12">
        <v>23.335999999999999</v>
      </c>
      <c r="AU12">
        <v>28.419</v>
      </c>
      <c r="AV12">
        <v>2.673</v>
      </c>
      <c r="AW12">
        <v>3.198</v>
      </c>
      <c r="AX12">
        <v>3.9489999999999998</v>
      </c>
      <c r="AY12">
        <v>4.2850000000000001</v>
      </c>
      <c r="AZ12" s="27">
        <v>5.39</v>
      </c>
      <c r="BA12">
        <v>6.4480000000000004</v>
      </c>
      <c r="BB12">
        <v>7.6840000000000002</v>
      </c>
      <c r="BC12">
        <v>9.3079999999999998</v>
      </c>
      <c r="BD12">
        <v>10.554</v>
      </c>
      <c r="BE12">
        <v>12.936999999999999</v>
      </c>
      <c r="BF12">
        <v>16.940999999999999</v>
      </c>
      <c r="BG12">
        <v>20.556000000000001</v>
      </c>
      <c r="BH12" s="27">
        <v>26.06</v>
      </c>
      <c r="BI12">
        <v>30.777999999999999</v>
      </c>
      <c r="BJ12" s="57">
        <v>2.2549999999999999</v>
      </c>
      <c r="BK12" s="58">
        <v>2.335</v>
      </c>
      <c r="BL12">
        <v>3.0640000000000001</v>
      </c>
      <c r="BM12">
        <v>3.5110000000000001</v>
      </c>
      <c r="BN12">
        <v>4.2160000000000002</v>
      </c>
      <c r="BO12" s="27">
        <v>5.08</v>
      </c>
      <c r="BP12">
        <v>5.7460000000000004</v>
      </c>
      <c r="BQ12">
        <v>7.3170000000000002</v>
      </c>
      <c r="BR12">
        <v>9.4730000000000008</v>
      </c>
      <c r="BS12">
        <v>12.117000000000001</v>
      </c>
      <c r="BT12">
        <v>15.034000000000001</v>
      </c>
      <c r="BU12">
        <v>18.213999999999999</v>
      </c>
      <c r="BV12">
        <v>2.762</v>
      </c>
      <c r="BW12">
        <v>3.157</v>
      </c>
      <c r="BX12">
        <v>3.778</v>
      </c>
      <c r="BY12">
        <v>4.5170000000000003</v>
      </c>
      <c r="BZ12">
        <v>5.1470000000000002</v>
      </c>
      <c r="CA12">
        <v>6.569</v>
      </c>
      <c r="CB12">
        <v>8.4770000000000003</v>
      </c>
      <c r="CC12">
        <v>10.984999999999999</v>
      </c>
      <c r="CD12">
        <v>13.635</v>
      </c>
      <c r="CE12">
        <v>16.469000000000001</v>
      </c>
      <c r="CF12" s="27">
        <v>3.96</v>
      </c>
      <c r="CG12">
        <v>4.306</v>
      </c>
      <c r="CH12">
        <v>5.4269999999999996</v>
      </c>
      <c r="CI12">
        <v>6.3040000000000003</v>
      </c>
      <c r="CJ12">
        <v>7.7409999999999997</v>
      </c>
      <c r="CK12">
        <v>9.3859999999999992</v>
      </c>
      <c r="CL12">
        <v>10.362</v>
      </c>
      <c r="CM12">
        <v>12.718999999999999</v>
      </c>
      <c r="CN12">
        <v>17.013999999999999</v>
      </c>
      <c r="CO12">
        <v>20.556999999999999</v>
      </c>
      <c r="CP12">
        <v>23.286000000000001</v>
      </c>
      <c r="CQ12">
        <v>29.898</v>
      </c>
      <c r="CR12">
        <v>3.8559999999999999</v>
      </c>
      <c r="CS12">
        <v>4.2030000000000003</v>
      </c>
      <c r="CT12">
        <v>5.2750000000000004</v>
      </c>
      <c r="CU12">
        <v>6.1710000000000003</v>
      </c>
      <c r="CV12">
        <v>7.5890000000000004</v>
      </c>
      <c r="CW12">
        <v>9.1280000000000001</v>
      </c>
      <c r="CX12">
        <v>10.054</v>
      </c>
      <c r="CY12">
        <v>12.353999999999999</v>
      </c>
      <c r="CZ12">
        <v>16.585000000000001</v>
      </c>
      <c r="DA12" s="27">
        <v>20.02</v>
      </c>
      <c r="DB12">
        <v>22.613</v>
      </c>
      <c r="DC12">
        <v>29.178000000000001</v>
      </c>
      <c r="DD12">
        <v>3.86</v>
      </c>
      <c r="DE12">
        <v>4.2030000000000003</v>
      </c>
      <c r="DF12">
        <v>5.2779999999999996</v>
      </c>
      <c r="DG12">
        <v>6.1749999999999998</v>
      </c>
      <c r="DH12">
        <v>7.5979999999999999</v>
      </c>
      <c r="DI12">
        <v>9.1329999999999991</v>
      </c>
      <c r="DJ12">
        <v>10.055</v>
      </c>
      <c r="DK12">
        <v>12.353</v>
      </c>
      <c r="DL12">
        <v>16.593</v>
      </c>
      <c r="DM12">
        <v>20.039000000000001</v>
      </c>
      <c r="DN12">
        <v>22.623999999999999</v>
      </c>
      <c r="DO12" s="27">
        <v>29.2</v>
      </c>
      <c r="DP12">
        <v>3.4260000000000002</v>
      </c>
      <c r="DQ12">
        <v>4.1589999999999998</v>
      </c>
      <c r="DR12">
        <v>4.5279999999999996</v>
      </c>
      <c r="DS12">
        <v>5.8140000000000001</v>
      </c>
      <c r="DT12">
        <v>6.923</v>
      </c>
      <c r="DU12">
        <v>8.1579999999999995</v>
      </c>
      <c r="DV12">
        <v>10.082000000000001</v>
      </c>
      <c r="DW12">
        <v>11.129</v>
      </c>
      <c r="DX12">
        <v>13.599</v>
      </c>
      <c r="DY12">
        <v>18.405000000000001</v>
      </c>
      <c r="DZ12">
        <v>22.164000000000001</v>
      </c>
      <c r="EA12">
        <v>25.509</v>
      </c>
      <c r="EB12">
        <v>32.770000000000003</v>
      </c>
      <c r="EC12">
        <v>1.1719999999999999</v>
      </c>
      <c r="ED12">
        <v>1.639</v>
      </c>
      <c r="EE12">
        <v>2.0470000000000002</v>
      </c>
      <c r="EF12">
        <v>2.109</v>
      </c>
      <c r="EG12">
        <v>2.7010000000000001</v>
      </c>
      <c r="EH12">
        <v>3.1280000000000001</v>
      </c>
      <c r="EI12">
        <v>3.9489999999999998</v>
      </c>
      <c r="EJ12">
        <v>4.6890000000000001</v>
      </c>
      <c r="EK12">
        <v>5.2329999999999997</v>
      </c>
      <c r="EL12">
        <v>6.2629999999999999</v>
      </c>
      <c r="EM12">
        <v>8.5980000000000008</v>
      </c>
      <c r="EN12">
        <v>9.7050000000000001</v>
      </c>
      <c r="EO12">
        <v>11.997</v>
      </c>
      <c r="EP12">
        <v>15.476000000000001</v>
      </c>
      <c r="EQ12">
        <v>1.3120000000000001</v>
      </c>
      <c r="ER12">
        <v>1.841</v>
      </c>
      <c r="ES12" s="27">
        <v>2.29</v>
      </c>
      <c r="ET12">
        <v>2.3559999999999999</v>
      </c>
      <c r="EU12">
        <v>3.0489999999999999</v>
      </c>
      <c r="EV12">
        <v>3.5289999999999999</v>
      </c>
      <c r="EW12">
        <v>4.4210000000000003</v>
      </c>
      <c r="EX12">
        <v>5.2939999999999996</v>
      </c>
      <c r="EY12">
        <v>5.8620000000000001</v>
      </c>
      <c r="EZ12">
        <v>7.0279999999999996</v>
      </c>
      <c r="FA12">
        <v>9.7110000000000003</v>
      </c>
      <c r="FB12">
        <v>11.02</v>
      </c>
      <c r="FC12">
        <v>13.503</v>
      </c>
      <c r="FD12" s="27">
        <v>17.34</v>
      </c>
      <c r="FE12" s="27">
        <v>3.5539999999999998</v>
      </c>
      <c r="FF12" s="27">
        <v>4.4829999999999997</v>
      </c>
      <c r="FG12" s="27">
        <v>5.069</v>
      </c>
      <c r="FH12" s="27">
        <v>6.36</v>
      </c>
      <c r="FI12" s="27">
        <v>3.81</v>
      </c>
      <c r="FJ12" s="27">
        <v>4.8170000000000002</v>
      </c>
      <c r="FK12" s="27">
        <v>5.4249999999999998</v>
      </c>
      <c r="FL12" s="27">
        <v>6.8470000000000004</v>
      </c>
    </row>
    <row r="13" spans="1:168" ht="18" x14ac:dyDescent="0.35">
      <c r="A13" s="3" t="s">
        <v>6</v>
      </c>
      <c r="B13" s="32" t="s">
        <v>7</v>
      </c>
      <c r="C13" s="32"/>
      <c r="E13" s="4">
        <v>11</v>
      </c>
    </row>
    <row r="14" spans="1:168" ht="6" customHeight="1" x14ac:dyDescent="0.25">
      <c r="A14" s="7"/>
      <c r="B14" s="7"/>
      <c r="C14" s="9"/>
      <c r="E14">
        <v>12</v>
      </c>
    </row>
    <row r="15" spans="1:168" x14ac:dyDescent="0.25">
      <c r="A15" s="158" t="s">
        <v>68</v>
      </c>
      <c r="B15" s="158"/>
      <c r="C15" s="158"/>
      <c r="E15">
        <v>13</v>
      </c>
      <c r="Z15" s="27"/>
    </row>
    <row r="16" spans="1:168" ht="18" x14ac:dyDescent="0.35">
      <c r="A16" s="3" t="s">
        <v>63</v>
      </c>
      <c r="B16" s="32" t="s">
        <v>22</v>
      </c>
      <c r="C16" s="32" t="s">
        <v>13</v>
      </c>
      <c r="E16">
        <v>14</v>
      </c>
      <c r="F16">
        <v>6.5529999999999999</v>
      </c>
      <c r="G16">
        <v>7.6130000000000004</v>
      </c>
      <c r="H16">
        <v>9.1809999999999992</v>
      </c>
      <c r="I16">
        <v>9.9710000000000001</v>
      </c>
      <c r="J16">
        <v>13.076000000000001</v>
      </c>
      <c r="K16">
        <v>14.98</v>
      </c>
      <c r="L16">
        <v>19.007000000000001</v>
      </c>
      <c r="M16">
        <v>23.074000000000002</v>
      </c>
      <c r="N16">
        <v>25.826000000000001</v>
      </c>
      <c r="O16">
        <v>31.463000000000001</v>
      </c>
      <c r="P16">
        <v>42.012999999999998</v>
      </c>
      <c r="Q16" s="39">
        <v>48.89</v>
      </c>
      <c r="R16">
        <v>58.445</v>
      </c>
      <c r="S16">
        <v>72.954999999999998</v>
      </c>
      <c r="T16">
        <v>6.3769999999999998</v>
      </c>
      <c r="U16">
        <v>7.4470000000000001</v>
      </c>
      <c r="V16" s="27">
        <v>8.9499999999999993</v>
      </c>
      <c r="W16">
        <v>9.2059999999999995</v>
      </c>
      <c r="X16">
        <v>12.119</v>
      </c>
      <c r="Y16">
        <v>13.558999999999999</v>
      </c>
      <c r="Z16" s="27">
        <v>17.649999999999999</v>
      </c>
      <c r="AA16">
        <v>22.611000000000001</v>
      </c>
      <c r="AB16">
        <v>25.114000000000001</v>
      </c>
      <c r="AC16">
        <v>30.952999999999999</v>
      </c>
      <c r="AD16" s="27">
        <v>41</v>
      </c>
      <c r="AE16">
        <v>47.634999999999998</v>
      </c>
      <c r="AF16">
        <v>57.036000000000001</v>
      </c>
      <c r="AG16">
        <v>69.143000000000001</v>
      </c>
      <c r="AH16">
        <v>6.3730000000000002</v>
      </c>
      <c r="AI16">
        <v>7.444</v>
      </c>
      <c r="AJ16">
        <v>8.9269999999999996</v>
      </c>
      <c r="AK16">
        <v>9.1890000000000001</v>
      </c>
      <c r="AL16">
        <v>12.073</v>
      </c>
      <c r="AM16">
        <v>13.894</v>
      </c>
      <c r="AN16" s="27">
        <v>17.571000000000002</v>
      </c>
      <c r="AO16">
        <v>22.513000000000002</v>
      </c>
      <c r="AP16">
        <v>25.010999999999999</v>
      </c>
      <c r="AQ16">
        <v>30.751000000000001</v>
      </c>
      <c r="AR16">
        <v>40.750999999999998</v>
      </c>
      <c r="AS16">
        <v>47.503</v>
      </c>
      <c r="AT16">
        <v>56.932000000000002</v>
      </c>
      <c r="AU16">
        <v>69.100999999999999</v>
      </c>
      <c r="AV16">
        <v>7.0720000000000001</v>
      </c>
      <c r="AW16">
        <v>8.2260000000000009</v>
      </c>
      <c r="AX16" s="27">
        <v>9.83</v>
      </c>
      <c r="AY16">
        <v>10.426</v>
      </c>
      <c r="AZ16">
        <v>13.856</v>
      </c>
      <c r="BA16">
        <v>16.132999999999999</v>
      </c>
      <c r="BB16">
        <v>20.209</v>
      </c>
      <c r="BC16">
        <v>24.654</v>
      </c>
      <c r="BD16">
        <v>27.385999999999999</v>
      </c>
      <c r="BE16">
        <v>34.094999999999999</v>
      </c>
      <c r="BF16">
        <v>44.555999999999997</v>
      </c>
      <c r="BG16">
        <v>51.468000000000004</v>
      </c>
      <c r="BH16">
        <v>62.621000000000002</v>
      </c>
      <c r="BI16">
        <v>75.674000000000007</v>
      </c>
      <c r="BJ16" s="58">
        <v>5.9</v>
      </c>
      <c r="BK16">
        <v>6.1529999999999996</v>
      </c>
      <c r="BL16">
        <v>8.2889999999999997</v>
      </c>
      <c r="BM16">
        <v>9.4710000000000001</v>
      </c>
      <c r="BN16">
        <v>11.874000000000001</v>
      </c>
      <c r="BO16">
        <v>14.725</v>
      </c>
      <c r="BP16">
        <v>16.553000000000001</v>
      </c>
      <c r="BQ16">
        <v>20.039000000000001</v>
      </c>
      <c r="BR16">
        <v>27.006</v>
      </c>
      <c r="BS16" s="27">
        <v>31.37</v>
      </c>
      <c r="BT16">
        <v>37.198</v>
      </c>
      <c r="BU16">
        <v>45.887</v>
      </c>
      <c r="BV16">
        <v>7.226</v>
      </c>
      <c r="BW16">
        <v>8.3219999999999992</v>
      </c>
      <c r="BX16" s="27">
        <v>10.39</v>
      </c>
      <c r="BY16">
        <v>12.916</v>
      </c>
      <c r="BZ16">
        <v>14.583</v>
      </c>
      <c r="CA16">
        <v>17.436</v>
      </c>
      <c r="CB16">
        <v>23.702999999999999</v>
      </c>
      <c r="CC16">
        <v>27.379000000000001</v>
      </c>
      <c r="CD16">
        <v>32.436</v>
      </c>
      <c r="CE16">
        <v>40.088000000000001</v>
      </c>
      <c r="CF16">
        <v>8.5280000000000005</v>
      </c>
      <c r="CG16">
        <v>9.2390000000000008</v>
      </c>
      <c r="CH16" s="27">
        <v>11.3</v>
      </c>
      <c r="CI16">
        <v>12.683999999999999</v>
      </c>
      <c r="CJ16">
        <v>16.763000000000002</v>
      </c>
      <c r="CK16">
        <v>20.553000000000001</v>
      </c>
      <c r="CL16">
        <v>22.616</v>
      </c>
      <c r="CM16">
        <v>25.763999999999999</v>
      </c>
      <c r="CN16">
        <v>37.267000000000003</v>
      </c>
      <c r="CO16">
        <v>41.765999999999998</v>
      </c>
      <c r="CP16" s="27">
        <v>54.53</v>
      </c>
      <c r="CQ16">
        <v>69.716999999999999</v>
      </c>
      <c r="CR16">
        <v>8.3070000000000004</v>
      </c>
      <c r="CS16">
        <v>9.0120000000000005</v>
      </c>
      <c r="CT16">
        <v>10.981</v>
      </c>
      <c r="CU16">
        <v>12.305999999999999</v>
      </c>
      <c r="CV16">
        <v>16.359000000000002</v>
      </c>
      <c r="CW16">
        <v>20.137</v>
      </c>
      <c r="CX16">
        <v>22.154</v>
      </c>
      <c r="CY16">
        <v>25.332999999999998</v>
      </c>
      <c r="CZ16">
        <v>36.405000000000001</v>
      </c>
      <c r="DA16">
        <v>40.805</v>
      </c>
      <c r="DB16">
        <v>53.079000000000001</v>
      </c>
      <c r="DC16">
        <v>67.466999999999999</v>
      </c>
      <c r="DD16">
        <v>8.3119999999999994</v>
      </c>
      <c r="DE16" s="27">
        <v>8.93</v>
      </c>
      <c r="DF16">
        <v>10.926</v>
      </c>
      <c r="DG16">
        <v>12.257</v>
      </c>
      <c r="DH16">
        <v>16.266999999999999</v>
      </c>
      <c r="DI16">
        <v>20.023</v>
      </c>
      <c r="DJ16">
        <v>21.960999999999999</v>
      </c>
      <c r="DK16">
        <v>25.050999999999998</v>
      </c>
      <c r="DL16">
        <v>36.226999999999997</v>
      </c>
      <c r="DM16">
        <v>40.685000000000002</v>
      </c>
      <c r="DN16">
        <v>52.838000000000001</v>
      </c>
      <c r="DO16">
        <v>67.361000000000004</v>
      </c>
      <c r="DP16">
        <v>6.4210000000000003</v>
      </c>
      <c r="DQ16">
        <v>9.0649999999999995</v>
      </c>
      <c r="DR16" s="27">
        <v>9.6</v>
      </c>
      <c r="DS16">
        <v>11.759</v>
      </c>
      <c r="DT16">
        <v>13.292999999999999</v>
      </c>
      <c r="DU16">
        <v>17.765000000000001</v>
      </c>
      <c r="DV16">
        <v>21.698</v>
      </c>
      <c r="DW16">
        <v>23.797000000000001</v>
      </c>
      <c r="DX16">
        <v>26.960999999999999</v>
      </c>
      <c r="DY16">
        <v>38.936</v>
      </c>
      <c r="DZ16" s="27">
        <v>42.72</v>
      </c>
      <c r="EA16">
        <v>56.406999999999996</v>
      </c>
      <c r="EB16" s="27">
        <v>72.39</v>
      </c>
      <c r="EC16">
        <v>2.6829999999999998</v>
      </c>
      <c r="ED16">
        <v>3.7759999999999998</v>
      </c>
      <c r="EE16" s="27">
        <v>4.93</v>
      </c>
      <c r="EF16">
        <v>5.1189999999999998</v>
      </c>
      <c r="EG16">
        <v>6.633</v>
      </c>
      <c r="EH16">
        <v>7.5030000000000001</v>
      </c>
      <c r="EI16">
        <v>9.673</v>
      </c>
      <c r="EJ16">
        <v>12.272</v>
      </c>
      <c r="EK16">
        <v>13.682</v>
      </c>
      <c r="EL16">
        <v>15.798999999999999</v>
      </c>
      <c r="EM16">
        <v>22.173999999999999</v>
      </c>
      <c r="EN16">
        <v>24.463999999999999</v>
      </c>
      <c r="EO16">
        <v>31.349</v>
      </c>
      <c r="EP16">
        <v>39.186999999999998</v>
      </c>
      <c r="EQ16">
        <v>3.0459999999999998</v>
      </c>
      <c r="ER16">
        <v>4.2610000000000001</v>
      </c>
      <c r="ES16">
        <v>5.609</v>
      </c>
      <c r="ET16">
        <v>5.8319999999999999</v>
      </c>
      <c r="EU16">
        <v>7.5590000000000002</v>
      </c>
      <c r="EV16">
        <v>8.5050000000000008</v>
      </c>
      <c r="EW16">
        <v>11.087999999999999</v>
      </c>
      <c r="EX16">
        <v>13.907</v>
      </c>
      <c r="EY16">
        <v>15.414</v>
      </c>
      <c r="EZ16">
        <v>17.652000000000001</v>
      </c>
      <c r="FA16">
        <v>25.076000000000001</v>
      </c>
      <c r="FB16">
        <v>27.571000000000002</v>
      </c>
      <c r="FC16">
        <v>35.542999999999999</v>
      </c>
      <c r="FD16">
        <v>44.515999999999998</v>
      </c>
      <c r="FE16">
        <v>8.7149999999999999</v>
      </c>
      <c r="FF16">
        <v>11.353</v>
      </c>
      <c r="FG16">
        <v>12.750999999999999</v>
      </c>
      <c r="FH16">
        <v>16.562000000000001</v>
      </c>
      <c r="FI16">
        <v>9.0719999999999992</v>
      </c>
      <c r="FJ16">
        <v>11.794</v>
      </c>
      <c r="FK16">
        <v>13.263</v>
      </c>
      <c r="FL16">
        <v>17.22</v>
      </c>
    </row>
    <row r="17" spans="1:168" ht="18" x14ac:dyDescent="0.35">
      <c r="A17" s="3" t="s">
        <v>65</v>
      </c>
      <c r="B17" s="32" t="s">
        <v>23</v>
      </c>
      <c r="C17" s="32" t="s">
        <v>13</v>
      </c>
      <c r="E17">
        <v>15</v>
      </c>
      <c r="F17">
        <v>2.4039999999999999</v>
      </c>
      <c r="G17">
        <v>2.8650000000000002</v>
      </c>
      <c r="H17">
        <v>3.5379999999999998</v>
      </c>
      <c r="I17">
        <v>3.8580000000000001</v>
      </c>
      <c r="J17">
        <v>4.8099999999999996</v>
      </c>
      <c r="K17">
        <v>5.62</v>
      </c>
      <c r="L17">
        <v>6.8029999999999999</v>
      </c>
      <c r="M17">
        <v>8.2460000000000004</v>
      </c>
      <c r="N17">
        <v>9.3829999999999991</v>
      </c>
      <c r="O17">
        <v>11.356999999999999</v>
      </c>
      <c r="P17">
        <v>15.044</v>
      </c>
      <c r="Q17" s="34">
        <v>18.312000000000001</v>
      </c>
      <c r="R17">
        <v>22.513999999999999</v>
      </c>
      <c r="S17">
        <v>27.57</v>
      </c>
      <c r="T17">
        <v>2.3490000000000002</v>
      </c>
      <c r="U17">
        <v>2.7959999999999998</v>
      </c>
      <c r="V17">
        <v>3.4460000000000002</v>
      </c>
      <c r="W17">
        <v>3.7869999999999999</v>
      </c>
      <c r="X17">
        <v>4.7460000000000004</v>
      </c>
      <c r="Y17">
        <v>5.391</v>
      </c>
      <c r="Z17" s="27">
        <v>6.7</v>
      </c>
      <c r="AA17">
        <v>8.0280000000000005</v>
      </c>
      <c r="AB17">
        <v>9.1509999999999998</v>
      </c>
      <c r="AC17">
        <v>11.103999999999999</v>
      </c>
      <c r="AD17">
        <v>14.702</v>
      </c>
      <c r="AE17">
        <v>17.867999999999999</v>
      </c>
      <c r="AF17">
        <v>22.015999999999998</v>
      </c>
      <c r="AG17">
        <v>26.870999999999999</v>
      </c>
      <c r="AH17">
        <v>2.35</v>
      </c>
      <c r="AI17">
        <v>2.7970000000000002</v>
      </c>
      <c r="AJ17">
        <v>3.4470000000000001</v>
      </c>
      <c r="AK17">
        <v>3.7879999999999998</v>
      </c>
      <c r="AL17">
        <v>4.7460000000000004</v>
      </c>
      <c r="AM17">
        <v>5.5640000000000001</v>
      </c>
      <c r="AN17" s="27">
        <v>6.7</v>
      </c>
      <c r="AO17">
        <v>8.0289999999999999</v>
      </c>
      <c r="AP17">
        <v>9.1519999999999992</v>
      </c>
      <c r="AQ17">
        <v>11.103</v>
      </c>
      <c r="AR17">
        <v>14.702</v>
      </c>
      <c r="AS17">
        <v>17.873000000000001</v>
      </c>
      <c r="AT17">
        <v>22.023</v>
      </c>
      <c r="AU17">
        <v>26.884</v>
      </c>
      <c r="AV17">
        <v>2.5150000000000001</v>
      </c>
      <c r="AW17">
        <v>3.0070000000000001</v>
      </c>
      <c r="AX17">
        <v>3.7189999999999999</v>
      </c>
      <c r="AY17">
        <v>4.0449999999999999</v>
      </c>
      <c r="AZ17">
        <v>5.048</v>
      </c>
      <c r="BA17" s="27">
        <v>6.06</v>
      </c>
      <c r="BB17" s="27">
        <v>7.18</v>
      </c>
      <c r="BC17">
        <v>8.7929999999999993</v>
      </c>
      <c r="BD17">
        <v>10.058999999999999</v>
      </c>
      <c r="BE17">
        <v>12.211</v>
      </c>
      <c r="BF17">
        <v>16.010999999999999</v>
      </c>
      <c r="BG17">
        <v>19.484999999999999</v>
      </c>
      <c r="BH17">
        <v>24.594999999999999</v>
      </c>
      <c r="BI17">
        <v>29.123999999999999</v>
      </c>
      <c r="BJ17" s="58">
        <v>2.101</v>
      </c>
      <c r="BK17">
        <v>2.1909999999999998</v>
      </c>
      <c r="BL17">
        <v>2.867</v>
      </c>
      <c r="BM17">
        <v>3.3029999999999999</v>
      </c>
      <c r="BN17">
        <v>3.9279999999999999</v>
      </c>
      <c r="BO17">
        <v>4.8019999999999996</v>
      </c>
      <c r="BP17">
        <v>5.4790000000000001</v>
      </c>
      <c r="BQ17">
        <v>6.9429999999999996</v>
      </c>
      <c r="BR17">
        <v>8.8780000000000001</v>
      </c>
      <c r="BS17">
        <v>11.457000000000001</v>
      </c>
      <c r="BT17">
        <v>14.241</v>
      </c>
      <c r="BU17">
        <v>17.138000000000002</v>
      </c>
      <c r="BV17">
        <v>2.5870000000000002</v>
      </c>
      <c r="BW17">
        <v>2.97</v>
      </c>
      <c r="BX17">
        <v>3.5179999999999998</v>
      </c>
      <c r="BY17">
        <v>4.2809999999999997</v>
      </c>
      <c r="BZ17">
        <v>4.9189999999999996</v>
      </c>
      <c r="CA17" s="27">
        <v>6.26</v>
      </c>
      <c r="CB17">
        <v>7.9409999999999998</v>
      </c>
      <c r="CC17">
        <v>10.368</v>
      </c>
      <c r="CD17">
        <v>12.944000000000001</v>
      </c>
      <c r="CE17" s="27">
        <v>15.52</v>
      </c>
      <c r="CF17">
        <v>3.7610000000000001</v>
      </c>
      <c r="CG17">
        <v>4.1059999999999999</v>
      </c>
      <c r="CH17" s="27">
        <v>5.19</v>
      </c>
      <c r="CI17">
        <v>6.0830000000000002</v>
      </c>
      <c r="CJ17" s="27">
        <v>7.38</v>
      </c>
      <c r="CK17">
        <v>8.9930000000000003</v>
      </c>
      <c r="CL17">
        <v>10.042999999999999</v>
      </c>
      <c r="CM17">
        <v>12.321</v>
      </c>
      <c r="CN17">
        <v>16.308</v>
      </c>
      <c r="CO17">
        <v>19.675000000000001</v>
      </c>
      <c r="CP17">
        <v>22.111000000000001</v>
      </c>
      <c r="CQ17" s="27">
        <v>28.37</v>
      </c>
      <c r="CR17">
        <v>3.6629999999999998</v>
      </c>
      <c r="CS17">
        <v>4.0069999999999997</v>
      </c>
      <c r="CT17">
        <v>5.0449999999999999</v>
      </c>
      <c r="CU17">
        <v>5.9539999999999997</v>
      </c>
      <c r="CV17">
        <v>7.2329999999999997</v>
      </c>
      <c r="CW17">
        <v>8.7449999999999992</v>
      </c>
      <c r="CX17">
        <v>9.7490000000000006</v>
      </c>
      <c r="CY17">
        <v>11.967000000000001</v>
      </c>
      <c r="CZ17">
        <v>15.881</v>
      </c>
      <c r="DA17">
        <v>19.158999999999999</v>
      </c>
      <c r="DB17">
        <v>21.459</v>
      </c>
      <c r="DC17">
        <v>27.652999999999999</v>
      </c>
      <c r="DD17">
        <v>3.6659999999999999</v>
      </c>
      <c r="DE17">
        <v>4.0060000000000002</v>
      </c>
      <c r="DF17">
        <v>5.0469999999999997</v>
      </c>
      <c r="DG17">
        <v>5.9580000000000002</v>
      </c>
      <c r="DH17">
        <v>7.2389999999999999</v>
      </c>
      <c r="DI17">
        <v>8.7469999999999999</v>
      </c>
      <c r="DJ17">
        <v>9.7490000000000006</v>
      </c>
      <c r="DK17">
        <v>11.962</v>
      </c>
      <c r="DL17">
        <v>15.885</v>
      </c>
      <c r="DM17">
        <v>19.173999999999999</v>
      </c>
      <c r="DN17">
        <v>21.463999999999999</v>
      </c>
      <c r="DO17">
        <v>27.669</v>
      </c>
      <c r="DP17">
        <v>3.3210000000000002</v>
      </c>
      <c r="DQ17">
        <v>3.9540000000000002</v>
      </c>
      <c r="DR17">
        <v>4.3209999999999997</v>
      </c>
      <c r="DS17">
        <v>5.5549999999999997</v>
      </c>
      <c r="DT17">
        <v>6.6559999999999997</v>
      </c>
      <c r="DU17">
        <v>7.766</v>
      </c>
      <c r="DV17">
        <v>9.6210000000000004</v>
      </c>
      <c r="DW17">
        <v>10.775</v>
      </c>
      <c r="DX17">
        <v>13.218</v>
      </c>
      <c r="DY17">
        <v>17.66</v>
      </c>
      <c r="DZ17">
        <v>21.327999999999999</v>
      </c>
      <c r="EA17">
        <v>24.295000000000002</v>
      </c>
      <c r="EB17" s="27">
        <v>30.92</v>
      </c>
      <c r="EC17">
        <v>1.105</v>
      </c>
      <c r="ED17">
        <v>1.5669999999999999</v>
      </c>
      <c r="EE17">
        <v>1.9379999999999999</v>
      </c>
      <c r="EF17">
        <v>2.0129999999999999</v>
      </c>
      <c r="EG17">
        <v>2.5539999999999998</v>
      </c>
      <c r="EH17">
        <v>2.9830000000000001</v>
      </c>
      <c r="EI17">
        <v>3.7269999999999999</v>
      </c>
      <c r="EJ17">
        <v>4.4770000000000003</v>
      </c>
      <c r="EK17">
        <v>5.0449999999999999</v>
      </c>
      <c r="EL17">
        <v>6.0460000000000003</v>
      </c>
      <c r="EM17">
        <v>8.1289999999999996</v>
      </c>
      <c r="EN17">
        <v>9.2349999999999994</v>
      </c>
      <c r="EO17">
        <v>11.336</v>
      </c>
      <c r="EP17">
        <v>14.592000000000001</v>
      </c>
      <c r="EQ17" s="27">
        <v>1.24</v>
      </c>
      <c r="ER17">
        <v>1.7629999999999999</v>
      </c>
      <c r="ES17">
        <v>2.1669999999999998</v>
      </c>
      <c r="ET17">
        <v>2.2530000000000001</v>
      </c>
      <c r="EU17" s="27">
        <v>2.89</v>
      </c>
      <c r="EV17">
        <v>3.3740000000000001</v>
      </c>
      <c r="EW17">
        <v>4.1790000000000003</v>
      </c>
      <c r="EX17">
        <v>5.0549999999999997</v>
      </c>
      <c r="EY17">
        <v>5.6639999999999997</v>
      </c>
      <c r="EZ17" s="27">
        <v>6.8</v>
      </c>
      <c r="FA17">
        <v>9.2029999999999994</v>
      </c>
      <c r="FB17">
        <v>10.526999999999999</v>
      </c>
      <c r="FC17">
        <v>12.766999999999999</v>
      </c>
      <c r="FD17">
        <v>16.367999999999999</v>
      </c>
      <c r="FE17">
        <v>3.3620000000000001</v>
      </c>
      <c r="FF17">
        <v>4.2160000000000002</v>
      </c>
      <c r="FG17">
        <v>4.798</v>
      </c>
      <c r="FH17">
        <v>5.9550000000000001</v>
      </c>
      <c r="FI17">
        <v>3.6150000000000002</v>
      </c>
      <c r="FJ17">
        <v>4.5449999999999999</v>
      </c>
      <c r="FK17">
        <v>5.1529999999999996</v>
      </c>
      <c r="FL17">
        <v>6.4359999999999999</v>
      </c>
    </row>
    <row r="18" spans="1:168" ht="18" x14ac:dyDescent="0.35">
      <c r="A18" s="3" t="s">
        <v>57</v>
      </c>
      <c r="B18" s="32" t="s">
        <v>21</v>
      </c>
      <c r="C18" s="32"/>
      <c r="E18" s="4">
        <v>16</v>
      </c>
      <c r="Z18" s="27"/>
    </row>
    <row r="19" spans="1:168" ht="6" customHeight="1" x14ac:dyDescent="0.25">
      <c r="A19" s="7"/>
      <c r="B19" s="7"/>
      <c r="C19" s="9"/>
      <c r="E19">
        <v>17</v>
      </c>
      <c r="Z19" s="27"/>
    </row>
    <row r="20" spans="1:168" x14ac:dyDescent="0.25">
      <c r="A20" s="158" t="s">
        <v>70</v>
      </c>
      <c r="B20" s="158"/>
      <c r="C20" s="158"/>
      <c r="E20">
        <v>18</v>
      </c>
      <c r="Z20" s="27"/>
    </row>
    <row r="21" spans="1:168" ht="18" x14ac:dyDescent="0.35">
      <c r="A21" s="3" t="s">
        <v>63</v>
      </c>
      <c r="B21" s="32" t="s">
        <v>24</v>
      </c>
      <c r="C21" s="32" t="s">
        <v>13</v>
      </c>
      <c r="E21">
        <v>19</v>
      </c>
      <c r="F21">
        <v>7.4059999999999997</v>
      </c>
      <c r="G21">
        <v>8.5980000000000008</v>
      </c>
      <c r="H21">
        <v>10.329000000000001</v>
      </c>
      <c r="I21">
        <v>11.255000000000001</v>
      </c>
      <c r="J21">
        <v>14.759</v>
      </c>
      <c r="K21">
        <v>16.946000000000002</v>
      </c>
      <c r="L21">
        <v>21.388000000000002</v>
      </c>
      <c r="M21">
        <v>26.222000000000001</v>
      </c>
      <c r="N21">
        <v>29.498999999999999</v>
      </c>
      <c r="O21">
        <v>35.859000000000002</v>
      </c>
      <c r="P21">
        <v>47.433999999999997</v>
      </c>
      <c r="Q21" s="34">
        <v>55.106000000000002</v>
      </c>
      <c r="R21">
        <v>65.888999999999996</v>
      </c>
      <c r="S21">
        <v>82.278999999999996</v>
      </c>
      <c r="T21">
        <v>7.2430000000000003</v>
      </c>
      <c r="U21">
        <v>8.4420000000000002</v>
      </c>
      <c r="V21">
        <v>10.111000000000001</v>
      </c>
      <c r="W21">
        <v>10.553000000000001</v>
      </c>
      <c r="X21">
        <v>13.882</v>
      </c>
      <c r="Y21">
        <v>15.566000000000001</v>
      </c>
      <c r="Z21" s="27">
        <v>20.149999999999999</v>
      </c>
      <c r="AA21">
        <v>25.771000000000001</v>
      </c>
      <c r="AB21">
        <v>28.856000000000002</v>
      </c>
      <c r="AC21">
        <v>35.338000000000001</v>
      </c>
      <c r="AD21">
        <v>46.308999999999997</v>
      </c>
      <c r="AE21">
        <v>53.671999999999997</v>
      </c>
      <c r="AF21">
        <v>64.028000000000006</v>
      </c>
      <c r="AG21">
        <v>78.066999999999993</v>
      </c>
      <c r="AH21">
        <v>7.2430000000000003</v>
      </c>
      <c r="AI21">
        <v>8.4420000000000002</v>
      </c>
      <c r="AJ21" s="27">
        <v>10.1</v>
      </c>
      <c r="AK21">
        <v>10.545</v>
      </c>
      <c r="AL21">
        <v>13.846</v>
      </c>
      <c r="AM21">
        <v>15.962</v>
      </c>
      <c r="AN21">
        <v>20.087</v>
      </c>
      <c r="AO21">
        <v>25.693000000000001</v>
      </c>
      <c r="AP21">
        <v>28.768000000000001</v>
      </c>
      <c r="AQ21">
        <v>35.161000000000001</v>
      </c>
      <c r="AR21" s="27">
        <v>46.09</v>
      </c>
      <c r="AS21">
        <v>53.585000000000001</v>
      </c>
      <c r="AT21">
        <v>63.981999999999999</v>
      </c>
      <c r="AU21">
        <v>78.070999999999998</v>
      </c>
      <c r="AV21">
        <v>8.1110000000000007</v>
      </c>
      <c r="AW21">
        <v>9.4280000000000008</v>
      </c>
      <c r="AX21">
        <v>11.244</v>
      </c>
      <c r="AY21">
        <v>11.958</v>
      </c>
      <c r="AZ21" s="27">
        <v>15.87</v>
      </c>
      <c r="BA21">
        <v>18.475000000000001</v>
      </c>
      <c r="BB21">
        <v>23.132000000000001</v>
      </c>
      <c r="BC21">
        <v>28.507000000000001</v>
      </c>
      <c r="BD21">
        <v>31.855</v>
      </c>
      <c r="BE21">
        <v>39.393000000000001</v>
      </c>
      <c r="BF21" s="27">
        <v>51.12</v>
      </c>
      <c r="BG21">
        <v>58.935000000000002</v>
      </c>
      <c r="BH21">
        <v>71.375</v>
      </c>
      <c r="BI21">
        <v>86.816999999999993</v>
      </c>
      <c r="BJ21" s="58">
        <v>6.59</v>
      </c>
      <c r="BK21">
        <v>6.9530000000000003</v>
      </c>
      <c r="BL21" s="58">
        <v>9.31</v>
      </c>
      <c r="BM21">
        <v>10.651</v>
      </c>
      <c r="BN21">
        <v>13.284000000000001</v>
      </c>
      <c r="BO21">
        <v>16.681000000000001</v>
      </c>
      <c r="BP21" s="27">
        <v>18.899999999999999</v>
      </c>
      <c r="BQ21">
        <v>22.69</v>
      </c>
      <c r="BR21">
        <v>30.291</v>
      </c>
      <c r="BS21">
        <v>34.854999999999997</v>
      </c>
      <c r="BT21">
        <v>41.381</v>
      </c>
      <c r="BU21">
        <v>50.540999999999997</v>
      </c>
      <c r="BV21">
        <v>8.1359999999999992</v>
      </c>
      <c r="BW21">
        <v>9.3610000000000007</v>
      </c>
      <c r="BX21" s="27">
        <v>11.63</v>
      </c>
      <c r="BY21" s="27">
        <v>14.65</v>
      </c>
      <c r="BZ21">
        <v>16.664999999999999</v>
      </c>
      <c r="CA21">
        <v>19.776</v>
      </c>
      <c r="CB21">
        <v>26.603000000000002</v>
      </c>
      <c r="CC21" s="27">
        <v>30.47</v>
      </c>
      <c r="CD21">
        <v>36.118000000000002</v>
      </c>
      <c r="CE21">
        <v>44.207999999999998</v>
      </c>
      <c r="CF21">
        <v>9.6219999999999999</v>
      </c>
      <c r="CG21">
        <v>10.443</v>
      </c>
      <c r="CH21">
        <v>12.778</v>
      </c>
      <c r="CI21">
        <v>14.351000000000001</v>
      </c>
      <c r="CJ21">
        <v>18.978999999999999</v>
      </c>
      <c r="CK21">
        <v>23.407</v>
      </c>
      <c r="CL21">
        <v>25.893999999999998</v>
      </c>
      <c r="CM21">
        <v>29.402999999999999</v>
      </c>
      <c r="CN21">
        <v>42.134999999999998</v>
      </c>
      <c r="CO21" s="27">
        <v>47.06</v>
      </c>
      <c r="CP21">
        <v>61.503999999999998</v>
      </c>
      <c r="CQ21" s="27">
        <v>78.599999999999994</v>
      </c>
      <c r="CR21" s="27">
        <v>9.41</v>
      </c>
      <c r="CS21">
        <v>10.226000000000001</v>
      </c>
      <c r="CT21">
        <v>12.468</v>
      </c>
      <c r="CU21">
        <v>13.999000000000001</v>
      </c>
      <c r="CV21">
        <v>18.593</v>
      </c>
      <c r="CW21">
        <v>22.98</v>
      </c>
      <c r="CX21">
        <v>25.472000000000001</v>
      </c>
      <c r="CY21">
        <v>28.957999999999998</v>
      </c>
      <c r="CZ21">
        <v>41.151000000000003</v>
      </c>
      <c r="DA21">
        <v>46.122</v>
      </c>
      <c r="DB21">
        <v>59.677999999999997</v>
      </c>
      <c r="DC21">
        <v>75.718999999999994</v>
      </c>
      <c r="DD21">
        <v>9.4149999999999991</v>
      </c>
      <c r="DE21">
        <v>10.157</v>
      </c>
      <c r="DF21">
        <v>12.422000000000001</v>
      </c>
      <c r="DG21">
        <v>13.958</v>
      </c>
      <c r="DH21">
        <v>18.516999999999999</v>
      </c>
      <c r="DI21">
        <v>22.885000000000002</v>
      </c>
      <c r="DJ21">
        <v>25.300999999999998</v>
      </c>
      <c r="DK21">
        <v>28.695</v>
      </c>
      <c r="DL21">
        <v>40.997999999999998</v>
      </c>
      <c r="DM21">
        <v>46.033999999999999</v>
      </c>
      <c r="DN21">
        <v>59.493000000000002</v>
      </c>
      <c r="DO21">
        <v>75.662999999999997</v>
      </c>
      <c r="DP21" s="27">
        <v>7.47</v>
      </c>
      <c r="DQ21">
        <v>10.419</v>
      </c>
      <c r="DR21">
        <v>11.071999999999999</v>
      </c>
      <c r="DS21">
        <v>13.529</v>
      </c>
      <c r="DT21">
        <v>15.305999999999999</v>
      </c>
      <c r="DU21">
        <v>20.504000000000001</v>
      </c>
      <c r="DV21">
        <v>25.125</v>
      </c>
      <c r="DW21">
        <v>27.745000000000001</v>
      </c>
      <c r="DX21">
        <v>31.251999999999999</v>
      </c>
      <c r="DY21">
        <v>44.686</v>
      </c>
      <c r="DZ21">
        <v>49.085000000000001</v>
      </c>
      <c r="EA21">
        <v>64.584999999999994</v>
      </c>
      <c r="EB21">
        <v>82.587000000000003</v>
      </c>
      <c r="EC21">
        <v>3.0819999999999999</v>
      </c>
      <c r="ED21" s="27">
        <v>4.2699999999999996</v>
      </c>
      <c r="EE21">
        <v>5.5640000000000001</v>
      </c>
      <c r="EF21">
        <v>5.8090000000000002</v>
      </c>
      <c r="EG21">
        <v>7.4790000000000001</v>
      </c>
      <c r="EH21">
        <v>8.4730000000000008</v>
      </c>
      <c r="EI21">
        <v>10.882999999999999</v>
      </c>
      <c r="EJ21">
        <v>13.907999999999999</v>
      </c>
      <c r="EK21">
        <v>15.631</v>
      </c>
      <c r="EL21">
        <v>18.001000000000001</v>
      </c>
      <c r="EM21">
        <v>24.978000000000002</v>
      </c>
      <c r="EN21">
        <v>27.638000000000002</v>
      </c>
      <c r="EO21">
        <v>34.911999999999999</v>
      </c>
      <c r="EP21">
        <v>43.823</v>
      </c>
      <c r="EQ21">
        <v>3.4870000000000001</v>
      </c>
      <c r="ER21">
        <v>4.8070000000000004</v>
      </c>
      <c r="ES21">
        <v>6.3140000000000001</v>
      </c>
      <c r="ET21">
        <v>6.6059999999999999</v>
      </c>
      <c r="EU21">
        <v>8.5030000000000001</v>
      </c>
      <c r="EV21">
        <v>9.5830000000000002</v>
      </c>
      <c r="EW21">
        <v>12.417</v>
      </c>
      <c r="EX21">
        <v>15.744</v>
      </c>
      <c r="EY21">
        <v>17.582000000000001</v>
      </c>
      <c r="EZ21" s="27">
        <v>20.11</v>
      </c>
      <c r="FA21">
        <v>28.181000000000001</v>
      </c>
      <c r="FB21">
        <v>31.138999999999999</v>
      </c>
      <c r="FC21">
        <v>39.533000000000001</v>
      </c>
      <c r="FD21" s="27">
        <v>49.72</v>
      </c>
      <c r="FE21" s="27">
        <v>9.92</v>
      </c>
      <c r="FF21" s="27">
        <v>12.920999999999999</v>
      </c>
      <c r="FG21" s="27">
        <v>14.545</v>
      </c>
      <c r="FH21" s="27">
        <v>18.792000000000002</v>
      </c>
      <c r="FI21" s="27">
        <v>10.327999999999999</v>
      </c>
      <c r="FJ21" s="27">
        <v>13.438000000000001</v>
      </c>
      <c r="FK21" s="27">
        <v>15.129</v>
      </c>
      <c r="FL21" s="27">
        <v>19.558</v>
      </c>
    </row>
    <row r="22" spans="1:168" ht="18" x14ac:dyDescent="0.35">
      <c r="A22" s="3" t="s">
        <v>65</v>
      </c>
      <c r="B22" s="32" t="s">
        <v>25</v>
      </c>
      <c r="C22" s="32" t="s">
        <v>13</v>
      </c>
      <c r="E22">
        <v>20</v>
      </c>
      <c r="F22">
        <v>2.1549999999999998</v>
      </c>
      <c r="G22">
        <v>2.5649999999999999</v>
      </c>
      <c r="H22">
        <v>3.1749999999999998</v>
      </c>
      <c r="I22" s="27">
        <v>3.49</v>
      </c>
      <c r="J22">
        <v>4.3010000000000002</v>
      </c>
      <c r="K22">
        <v>5.0679999999999996</v>
      </c>
      <c r="L22" s="27">
        <v>6.02</v>
      </c>
      <c r="M22">
        <v>7.3979999999999997</v>
      </c>
      <c r="N22" s="27">
        <v>8.5500000000000007</v>
      </c>
      <c r="O22">
        <v>10.238</v>
      </c>
      <c r="P22">
        <v>13.529</v>
      </c>
      <c r="Q22" s="34">
        <v>16.530999999999999</v>
      </c>
      <c r="R22">
        <v>20.326000000000001</v>
      </c>
      <c r="S22">
        <v>24.994</v>
      </c>
      <c r="T22">
        <v>2.105</v>
      </c>
      <c r="U22">
        <v>2.504</v>
      </c>
      <c r="V22">
        <v>3.0939999999999999</v>
      </c>
      <c r="W22">
        <v>3.4390000000000001</v>
      </c>
      <c r="X22" s="27">
        <v>4.2640000000000002</v>
      </c>
      <c r="Y22">
        <v>4.8769999999999998</v>
      </c>
      <c r="Z22" s="27">
        <v>5.96</v>
      </c>
      <c r="AA22">
        <v>7.2130000000000001</v>
      </c>
      <c r="AB22">
        <v>8.3330000000000002</v>
      </c>
      <c r="AC22">
        <v>10.012</v>
      </c>
      <c r="AD22">
        <v>13.212</v>
      </c>
      <c r="AE22">
        <v>16.138000000000002</v>
      </c>
      <c r="AF22">
        <v>19.864999999999998</v>
      </c>
      <c r="AG22">
        <v>24.331</v>
      </c>
      <c r="AH22">
        <v>2.105</v>
      </c>
      <c r="AI22">
        <v>2.5049999999999999</v>
      </c>
      <c r="AJ22">
        <v>3.0950000000000002</v>
      </c>
      <c r="AK22" s="27">
        <v>3.44</v>
      </c>
      <c r="AL22">
        <v>4.2629999999999999</v>
      </c>
      <c r="AM22">
        <v>5.0369999999999999</v>
      </c>
      <c r="AN22">
        <v>5.9589999999999996</v>
      </c>
      <c r="AO22">
        <v>7.2119999999999997</v>
      </c>
      <c r="AP22">
        <v>8.3320000000000007</v>
      </c>
      <c r="AQ22">
        <v>10.007</v>
      </c>
      <c r="AR22">
        <v>13.208</v>
      </c>
      <c r="AS22" s="27">
        <v>16.14</v>
      </c>
      <c r="AT22">
        <v>19.869</v>
      </c>
      <c r="AU22">
        <v>24.338000000000001</v>
      </c>
      <c r="AV22">
        <v>2.2330000000000001</v>
      </c>
      <c r="AW22">
        <v>2.673</v>
      </c>
      <c r="AX22">
        <v>3.3239999999999998</v>
      </c>
      <c r="AY22">
        <v>3.6240000000000001</v>
      </c>
      <c r="AZ22">
        <v>4.4610000000000003</v>
      </c>
      <c r="BA22">
        <v>5.4059999999999997</v>
      </c>
      <c r="BB22">
        <v>6.3540000000000001</v>
      </c>
      <c r="BC22">
        <v>7.968</v>
      </c>
      <c r="BD22" s="27">
        <v>9.23</v>
      </c>
      <c r="BE22">
        <v>11.071</v>
      </c>
      <c r="BF22">
        <v>14.425000000000001</v>
      </c>
      <c r="BG22">
        <v>17.655999999999999</v>
      </c>
      <c r="BH22">
        <v>22.195</v>
      </c>
      <c r="BI22">
        <v>26.492000000000001</v>
      </c>
      <c r="BJ22" s="57">
        <v>1.885</v>
      </c>
      <c r="BK22">
        <v>1.972</v>
      </c>
      <c r="BL22" s="58">
        <v>2.52</v>
      </c>
      <c r="BM22">
        <v>2.9430000000000001</v>
      </c>
      <c r="BN22" s="58">
        <v>3.4</v>
      </c>
      <c r="BO22" s="27">
        <v>4.3499999999999996</v>
      </c>
      <c r="BP22">
        <v>4.9989999999999997</v>
      </c>
      <c r="BQ22">
        <v>6.3319999999999999</v>
      </c>
      <c r="BR22">
        <v>7.9290000000000003</v>
      </c>
      <c r="BS22">
        <v>10.329000000000001</v>
      </c>
      <c r="BT22">
        <v>12.936</v>
      </c>
      <c r="BU22">
        <v>15.340999999999999</v>
      </c>
      <c r="BV22">
        <v>2.298</v>
      </c>
      <c r="BW22">
        <v>2.649</v>
      </c>
      <c r="BX22">
        <v>3.0960000000000001</v>
      </c>
      <c r="BY22">
        <v>3.911</v>
      </c>
      <c r="BZ22">
        <v>4.5170000000000003</v>
      </c>
      <c r="CA22">
        <v>5.7670000000000003</v>
      </c>
      <c r="CB22" s="27">
        <v>7.1</v>
      </c>
      <c r="CC22">
        <v>9.3010000000000002</v>
      </c>
      <c r="CD22">
        <v>11.813000000000001</v>
      </c>
      <c r="CE22">
        <v>13.904</v>
      </c>
      <c r="CF22">
        <v>3.431</v>
      </c>
      <c r="CG22">
        <v>3.7690000000000001</v>
      </c>
      <c r="CH22">
        <v>4.782</v>
      </c>
      <c r="CI22">
        <v>5.6980000000000004</v>
      </c>
      <c r="CJ22">
        <v>6.7629999999999999</v>
      </c>
      <c r="CK22">
        <v>8.3059999999999992</v>
      </c>
      <c r="CL22">
        <v>9.4369999999999994</v>
      </c>
      <c r="CM22">
        <v>11.589</v>
      </c>
      <c r="CN22">
        <v>15.122999999999999</v>
      </c>
      <c r="CO22">
        <v>18.257999999999999</v>
      </c>
      <c r="CP22">
        <v>20.189</v>
      </c>
      <c r="CQ22" s="27">
        <v>25.85</v>
      </c>
      <c r="CR22">
        <v>3.3420000000000001</v>
      </c>
      <c r="CS22">
        <v>3.6779999999999999</v>
      </c>
      <c r="CT22">
        <v>4.6459999999999999</v>
      </c>
      <c r="CU22">
        <v>5.569</v>
      </c>
      <c r="CV22">
        <v>6.625</v>
      </c>
      <c r="CW22">
        <v>8.0790000000000006</v>
      </c>
      <c r="CX22">
        <v>9.1549999999999994</v>
      </c>
      <c r="CY22">
        <v>11.268000000000001</v>
      </c>
      <c r="CZ22">
        <v>14.723000000000001</v>
      </c>
      <c r="DA22">
        <v>17.754999999999999</v>
      </c>
      <c r="DB22">
        <v>19.587</v>
      </c>
      <c r="DC22">
        <v>25.166</v>
      </c>
      <c r="DD22">
        <v>3.3450000000000002</v>
      </c>
      <c r="DE22">
        <v>3.673</v>
      </c>
      <c r="DF22">
        <v>4.6459999999999999</v>
      </c>
      <c r="DG22">
        <v>5.5709999999999997</v>
      </c>
      <c r="DH22">
        <v>6.6289999999999996</v>
      </c>
      <c r="DI22">
        <v>8.0790000000000006</v>
      </c>
      <c r="DJ22" s="27">
        <v>9.15</v>
      </c>
      <c r="DK22">
        <v>11.257</v>
      </c>
      <c r="DL22">
        <v>14.721</v>
      </c>
      <c r="DM22">
        <v>17.763000000000002</v>
      </c>
      <c r="DN22">
        <v>19.588000000000001</v>
      </c>
      <c r="DO22">
        <v>25.175999999999998</v>
      </c>
      <c r="DP22">
        <v>3.121</v>
      </c>
      <c r="DQ22">
        <v>3.605</v>
      </c>
      <c r="DR22">
        <v>3.9489999999999998</v>
      </c>
      <c r="DS22">
        <v>5.1150000000000002</v>
      </c>
      <c r="DT22">
        <v>6.1970000000000001</v>
      </c>
      <c r="DU22">
        <v>7.1029999999999998</v>
      </c>
      <c r="DV22">
        <v>8.891</v>
      </c>
      <c r="DW22">
        <v>10.119999999999999</v>
      </c>
      <c r="DX22">
        <v>12.492000000000001</v>
      </c>
      <c r="DY22">
        <v>16.419</v>
      </c>
      <c r="DZ22">
        <v>19.928999999999998</v>
      </c>
      <c r="EA22">
        <v>22.282</v>
      </c>
      <c r="EB22">
        <v>28.097000000000001</v>
      </c>
      <c r="EC22">
        <v>0.98699999999999999</v>
      </c>
      <c r="ED22">
        <v>1.4450000000000001</v>
      </c>
      <c r="EE22">
        <v>1.7649999999999999</v>
      </c>
      <c r="EF22">
        <v>1.8380000000000001</v>
      </c>
      <c r="EG22" s="27">
        <v>2.31</v>
      </c>
      <c r="EH22">
        <v>2.7280000000000002</v>
      </c>
      <c r="EI22">
        <v>3.355</v>
      </c>
      <c r="EJ22">
        <v>4.133</v>
      </c>
      <c r="EK22">
        <v>4.6970000000000001</v>
      </c>
      <c r="EL22">
        <v>5.617</v>
      </c>
      <c r="EM22">
        <v>7.37</v>
      </c>
      <c r="EN22">
        <v>8.4109999999999996</v>
      </c>
      <c r="EO22">
        <v>10.246</v>
      </c>
      <c r="EP22">
        <v>13.103</v>
      </c>
      <c r="EQ22">
        <v>1.115</v>
      </c>
      <c r="ER22">
        <v>1.629</v>
      </c>
      <c r="ES22">
        <v>1.966</v>
      </c>
      <c r="ET22" s="27">
        <v>2.06</v>
      </c>
      <c r="EU22">
        <v>2.6179999999999999</v>
      </c>
      <c r="EV22">
        <v>3.0979999999999999</v>
      </c>
      <c r="EW22">
        <v>3.774</v>
      </c>
      <c r="EX22">
        <v>4.6449999999999996</v>
      </c>
      <c r="EY22">
        <v>5.2809999999999997</v>
      </c>
      <c r="EZ22" s="27">
        <v>6.35</v>
      </c>
      <c r="FA22">
        <v>8.3620000000000001</v>
      </c>
      <c r="FB22">
        <v>9.6440000000000001</v>
      </c>
      <c r="FC22">
        <v>11.539</v>
      </c>
      <c r="FD22">
        <v>14.709</v>
      </c>
      <c r="FE22">
        <v>3.0529999999999999</v>
      </c>
      <c r="FF22">
        <v>3.8010000000000002</v>
      </c>
      <c r="FG22">
        <v>4.327</v>
      </c>
      <c r="FH22">
        <v>5.2880000000000003</v>
      </c>
      <c r="FI22">
        <v>3.2930000000000001</v>
      </c>
      <c r="FJ22">
        <v>4.1040000000000001</v>
      </c>
      <c r="FK22">
        <v>4.6820000000000004</v>
      </c>
      <c r="FL22">
        <v>5.7569999999999997</v>
      </c>
    </row>
    <row r="23" spans="1:168" ht="18" x14ac:dyDescent="0.35">
      <c r="A23" s="3" t="s">
        <v>57</v>
      </c>
      <c r="B23" s="32" t="s">
        <v>26</v>
      </c>
      <c r="C23" s="32"/>
      <c r="E23" s="4">
        <v>21</v>
      </c>
      <c r="Z23" s="27"/>
    </row>
    <row r="24" spans="1:168" ht="6" customHeight="1" x14ac:dyDescent="0.25">
      <c r="A24" s="7"/>
      <c r="B24" s="7"/>
      <c r="C24" s="9"/>
      <c r="E24">
        <v>22</v>
      </c>
      <c r="Z24" s="27"/>
    </row>
    <row r="25" spans="1:168" x14ac:dyDescent="0.25">
      <c r="A25" s="158" t="s">
        <v>71</v>
      </c>
      <c r="B25" s="158"/>
      <c r="C25" s="158"/>
      <c r="E25">
        <v>23</v>
      </c>
      <c r="Z25" s="27"/>
    </row>
    <row r="26" spans="1:168" ht="18" x14ac:dyDescent="0.35">
      <c r="A26" s="3" t="s">
        <v>63</v>
      </c>
      <c r="B26" s="32" t="s">
        <v>27</v>
      </c>
      <c r="C26" s="32" t="s">
        <v>13</v>
      </c>
      <c r="E26">
        <v>24</v>
      </c>
      <c r="F26">
        <v>8.266</v>
      </c>
      <c r="G26">
        <v>9.593</v>
      </c>
      <c r="H26">
        <v>11.483000000000001</v>
      </c>
      <c r="I26">
        <v>12.534000000000001</v>
      </c>
      <c r="J26">
        <v>16.439</v>
      </c>
      <c r="K26">
        <v>18.904</v>
      </c>
      <c r="L26">
        <v>23.77</v>
      </c>
      <c r="M26">
        <v>29.417999999999999</v>
      </c>
      <c r="N26">
        <v>33.246000000000002</v>
      </c>
      <c r="O26">
        <v>40.323999999999998</v>
      </c>
      <c r="P26">
        <v>52.822000000000003</v>
      </c>
      <c r="Q26" s="34">
        <v>61.173000000000002</v>
      </c>
      <c r="R26">
        <v>73.146000000000001</v>
      </c>
      <c r="S26">
        <v>91.355000000000004</v>
      </c>
      <c r="T26">
        <v>8.1069999999999993</v>
      </c>
      <c r="U26">
        <v>9.4390000000000001</v>
      </c>
      <c r="V26">
        <v>11.272</v>
      </c>
      <c r="W26">
        <v>11.888999999999999</v>
      </c>
      <c r="X26">
        <v>15.638</v>
      </c>
      <c r="Y26" s="27">
        <v>17.55</v>
      </c>
      <c r="Z26" s="27">
        <v>22.65</v>
      </c>
      <c r="AA26">
        <v>29.033000000000001</v>
      </c>
      <c r="AB26">
        <v>32.670999999999999</v>
      </c>
      <c r="AC26">
        <v>39.802999999999997</v>
      </c>
      <c r="AD26">
        <v>51.523000000000003</v>
      </c>
      <c r="AE26">
        <v>59.515000000000001</v>
      </c>
      <c r="AF26">
        <v>70.846999999999994</v>
      </c>
      <c r="AG26">
        <v>87.141999999999996</v>
      </c>
      <c r="AH26">
        <v>8.1129999999999995</v>
      </c>
      <c r="AI26">
        <v>9.4450000000000003</v>
      </c>
      <c r="AJ26">
        <v>11.273</v>
      </c>
      <c r="AK26">
        <v>11.891</v>
      </c>
      <c r="AL26">
        <v>15.616</v>
      </c>
      <c r="AM26">
        <v>18.012</v>
      </c>
      <c r="AN26">
        <v>22.577000000000002</v>
      </c>
      <c r="AO26" s="27">
        <v>28.96</v>
      </c>
      <c r="AP26">
        <v>32.603999999999999</v>
      </c>
      <c r="AQ26">
        <v>39.652000000000001</v>
      </c>
      <c r="AR26">
        <v>51.338000000000001</v>
      </c>
      <c r="AS26">
        <v>59.472999999999999</v>
      </c>
      <c r="AT26">
        <v>70.864999999999995</v>
      </c>
      <c r="AU26">
        <v>87.188000000000002</v>
      </c>
      <c r="AV26">
        <v>9.0920000000000005</v>
      </c>
      <c r="AW26">
        <v>10.569000000000001</v>
      </c>
      <c r="AX26" s="27">
        <v>12.59</v>
      </c>
      <c r="AY26">
        <v>13.430999999999999</v>
      </c>
      <c r="AZ26" s="27">
        <v>17.82</v>
      </c>
      <c r="BA26">
        <v>20.774000000000001</v>
      </c>
      <c r="BB26">
        <v>26.074999999999999</v>
      </c>
      <c r="BC26">
        <v>32.451999999999998</v>
      </c>
      <c r="BD26">
        <v>36.429000000000002</v>
      </c>
      <c r="BE26">
        <v>44.807000000000002</v>
      </c>
      <c r="BF26">
        <v>57.567</v>
      </c>
      <c r="BG26">
        <v>66.116</v>
      </c>
      <c r="BH26">
        <v>79.936999999999998</v>
      </c>
      <c r="BI26">
        <v>98.006</v>
      </c>
      <c r="BJ26" s="58">
        <v>7.28</v>
      </c>
      <c r="BK26">
        <v>7.742</v>
      </c>
      <c r="BL26" s="60">
        <v>10.35</v>
      </c>
      <c r="BM26">
        <v>11.811</v>
      </c>
      <c r="BN26">
        <v>14.675000000000001</v>
      </c>
      <c r="BO26">
        <v>18.716000000000001</v>
      </c>
      <c r="BP26">
        <v>21.303000000000001</v>
      </c>
      <c r="BQ26">
        <v>25.417999999999999</v>
      </c>
      <c r="BR26">
        <v>33.585999999999999</v>
      </c>
      <c r="BS26">
        <v>38.231000000000002</v>
      </c>
      <c r="BT26">
        <v>45.442</v>
      </c>
      <c r="BU26">
        <v>54.71</v>
      </c>
      <c r="BV26" s="27">
        <v>9.06</v>
      </c>
      <c r="BW26">
        <v>10.379</v>
      </c>
      <c r="BX26">
        <v>12.859</v>
      </c>
      <c r="BY26">
        <v>16.472999999999999</v>
      </c>
      <c r="BZ26">
        <v>18.800999999999998</v>
      </c>
      <c r="CA26">
        <v>22.183</v>
      </c>
      <c r="CB26">
        <v>29.503</v>
      </c>
      <c r="CC26" s="27">
        <v>33.4</v>
      </c>
      <c r="CD26">
        <v>39.673000000000002</v>
      </c>
      <c r="CE26">
        <v>47.802</v>
      </c>
      <c r="CF26">
        <v>10.728999999999999</v>
      </c>
      <c r="CG26">
        <v>11.663</v>
      </c>
      <c r="CH26">
        <v>14.271000000000001</v>
      </c>
      <c r="CI26">
        <v>16.056000000000001</v>
      </c>
      <c r="CJ26" s="27">
        <v>21.22</v>
      </c>
      <c r="CK26">
        <v>26.338999999999999</v>
      </c>
      <c r="CL26">
        <v>29.282</v>
      </c>
      <c r="CM26">
        <v>33.140999999999998</v>
      </c>
      <c r="CN26">
        <v>46.966999999999999</v>
      </c>
      <c r="CO26">
        <v>52.433999999999997</v>
      </c>
      <c r="CP26">
        <v>68.436000000000007</v>
      </c>
      <c r="CQ26">
        <v>87.382999999999996</v>
      </c>
      <c r="CR26">
        <v>10.523999999999999</v>
      </c>
      <c r="CS26">
        <v>11.458</v>
      </c>
      <c r="CT26">
        <v>13.976000000000001</v>
      </c>
      <c r="CU26">
        <v>15.706</v>
      </c>
      <c r="CV26" s="27">
        <v>20.86</v>
      </c>
      <c r="CW26">
        <v>25.922999999999998</v>
      </c>
      <c r="CX26">
        <v>28.802</v>
      </c>
      <c r="CY26">
        <v>32.628999999999998</v>
      </c>
      <c r="CZ26">
        <v>45.927</v>
      </c>
      <c r="DA26" s="27">
        <v>51.36</v>
      </c>
      <c r="DB26">
        <v>66.225999999999999</v>
      </c>
      <c r="DC26">
        <v>84.040999999999997</v>
      </c>
      <c r="DD26">
        <v>10.534000000000001</v>
      </c>
      <c r="DE26">
        <v>11.384</v>
      </c>
      <c r="DF26" s="27">
        <v>13.94</v>
      </c>
      <c r="DG26">
        <v>15.672000000000001</v>
      </c>
      <c r="DH26">
        <v>20.803000000000001</v>
      </c>
      <c r="DI26">
        <v>25.853000000000002</v>
      </c>
      <c r="DJ26">
        <v>28.646999999999998</v>
      </c>
      <c r="DK26">
        <v>32.390999999999998</v>
      </c>
      <c r="DL26">
        <v>45.802999999999997</v>
      </c>
      <c r="DM26">
        <v>51.298999999999999</v>
      </c>
      <c r="DN26">
        <v>66.102999999999994</v>
      </c>
      <c r="DO26" s="27">
        <v>84.04</v>
      </c>
      <c r="DP26">
        <v>8.4939999999999998</v>
      </c>
      <c r="DQ26">
        <v>11.742000000000001</v>
      </c>
      <c r="DR26">
        <v>12.478999999999999</v>
      </c>
      <c r="DS26">
        <v>15.294</v>
      </c>
      <c r="DT26">
        <v>17.286000000000001</v>
      </c>
      <c r="DU26">
        <v>23.251999999999999</v>
      </c>
      <c r="DV26">
        <v>28.677</v>
      </c>
      <c r="DW26" s="27">
        <v>31.68</v>
      </c>
      <c r="DX26">
        <v>35.612000000000002</v>
      </c>
      <c r="DY26">
        <v>50.411000000000001</v>
      </c>
      <c r="DZ26">
        <v>55.475999999999999</v>
      </c>
      <c r="EA26">
        <v>72.709000000000003</v>
      </c>
      <c r="EB26">
        <v>92.853999999999999</v>
      </c>
      <c r="EC26">
        <v>3.4980000000000002</v>
      </c>
      <c r="ED26">
        <v>4.7930000000000001</v>
      </c>
      <c r="EE26">
        <v>6.2380000000000004</v>
      </c>
      <c r="EF26">
        <v>6.4779999999999998</v>
      </c>
      <c r="EG26">
        <v>8.3290000000000006</v>
      </c>
      <c r="EH26">
        <v>9.4309999999999992</v>
      </c>
      <c r="EI26">
        <v>12.066000000000001</v>
      </c>
      <c r="EJ26">
        <v>15.430999999999999</v>
      </c>
      <c r="EK26">
        <v>17.486999999999998</v>
      </c>
      <c r="EL26">
        <v>20.105</v>
      </c>
      <c r="EM26">
        <v>27.817</v>
      </c>
      <c r="EN26">
        <v>30.507000000000001</v>
      </c>
      <c r="EO26">
        <v>38.365000000000002</v>
      </c>
      <c r="EP26">
        <v>48.244</v>
      </c>
      <c r="EQ26">
        <v>3.948</v>
      </c>
      <c r="ER26">
        <v>5.383</v>
      </c>
      <c r="ES26">
        <v>7.0640000000000001</v>
      </c>
      <c r="ET26" s="27">
        <v>7.36</v>
      </c>
      <c r="EU26">
        <v>9.4489999999999998</v>
      </c>
      <c r="EV26">
        <v>10.654999999999999</v>
      </c>
      <c r="EW26">
        <v>13.769</v>
      </c>
      <c r="EX26">
        <v>17.466000000000001</v>
      </c>
      <c r="EY26">
        <v>19.666</v>
      </c>
      <c r="EZ26">
        <v>22.477</v>
      </c>
      <c r="FA26">
        <v>31.341999999999999</v>
      </c>
      <c r="FB26">
        <v>34.396999999999998</v>
      </c>
      <c r="FC26">
        <v>43.427</v>
      </c>
      <c r="FD26">
        <v>54.728000000000002</v>
      </c>
      <c r="FE26">
        <v>11.112</v>
      </c>
      <c r="FF26">
        <v>14.48</v>
      </c>
      <c r="FG26">
        <v>16.314</v>
      </c>
      <c r="FH26">
        <v>20.992000000000001</v>
      </c>
      <c r="FI26">
        <v>11.582000000000001</v>
      </c>
      <c r="FJ26">
        <v>15.082000000000001</v>
      </c>
      <c r="FK26">
        <v>16.992000000000001</v>
      </c>
      <c r="FL26">
        <v>21.896000000000001</v>
      </c>
    </row>
    <row r="27" spans="1:168" ht="18" x14ac:dyDescent="0.35">
      <c r="A27" s="3" t="s">
        <v>65</v>
      </c>
      <c r="B27" s="32" t="s">
        <v>28</v>
      </c>
      <c r="C27" s="32" t="s">
        <v>13</v>
      </c>
      <c r="E27">
        <v>25</v>
      </c>
      <c r="F27">
        <v>1.859</v>
      </c>
      <c r="G27">
        <v>2.2109999999999999</v>
      </c>
      <c r="H27">
        <v>2.7549999999999999</v>
      </c>
      <c r="I27">
        <v>3.0840000000000001</v>
      </c>
      <c r="J27">
        <v>3.7509999999999999</v>
      </c>
      <c r="K27">
        <v>4.4080000000000004</v>
      </c>
      <c r="L27">
        <v>5.109</v>
      </c>
      <c r="M27">
        <v>6.3979999999999997</v>
      </c>
      <c r="N27">
        <v>7.5190000000000001</v>
      </c>
      <c r="O27">
        <v>8.9019999999999992</v>
      </c>
      <c r="P27">
        <v>11.747999999999999</v>
      </c>
      <c r="Q27" s="34">
        <v>14.481999999999999</v>
      </c>
      <c r="R27">
        <v>17.812000000000001</v>
      </c>
      <c r="S27">
        <v>21.978000000000002</v>
      </c>
      <c r="T27">
        <v>1.8160000000000001</v>
      </c>
      <c r="U27">
        <v>2.1619999999999999</v>
      </c>
      <c r="V27">
        <v>2.6859999999999999</v>
      </c>
      <c r="W27">
        <v>3.0430000000000001</v>
      </c>
      <c r="X27">
        <v>3.726</v>
      </c>
      <c r="Y27" s="27">
        <v>4.24</v>
      </c>
      <c r="Z27" s="27">
        <v>5.0650000000000004</v>
      </c>
      <c r="AA27">
        <v>6.2380000000000004</v>
      </c>
      <c r="AB27">
        <v>7.327</v>
      </c>
      <c r="AC27" s="27">
        <v>8.7100000000000009</v>
      </c>
      <c r="AD27">
        <v>11.471</v>
      </c>
      <c r="AE27">
        <v>14.129</v>
      </c>
      <c r="AF27">
        <v>17.396999999999998</v>
      </c>
      <c r="AG27" s="27">
        <v>21.38</v>
      </c>
      <c r="AH27">
        <v>1.8160000000000001</v>
      </c>
      <c r="AI27">
        <v>2.1619999999999999</v>
      </c>
      <c r="AJ27">
        <v>2.6859999999999999</v>
      </c>
      <c r="AK27">
        <v>3.044</v>
      </c>
      <c r="AL27" s="27">
        <v>3.7229999999999999</v>
      </c>
      <c r="AM27">
        <v>4.3849999999999998</v>
      </c>
      <c r="AN27">
        <v>5.0730000000000004</v>
      </c>
      <c r="AO27">
        <v>6.2409999999999997</v>
      </c>
      <c r="AP27">
        <v>7.3239999999999998</v>
      </c>
      <c r="AQ27">
        <v>8.7029999999999994</v>
      </c>
      <c r="AR27">
        <v>11.462999999999999</v>
      </c>
      <c r="AS27" s="27">
        <v>14.13</v>
      </c>
      <c r="AT27">
        <v>17.399000000000001</v>
      </c>
      <c r="AU27">
        <v>21.385999999999999</v>
      </c>
      <c r="AV27">
        <v>1.893</v>
      </c>
      <c r="AW27">
        <v>2.2719999999999998</v>
      </c>
      <c r="AX27">
        <v>2.8519999999999999</v>
      </c>
      <c r="AY27">
        <v>3.1139999999999999</v>
      </c>
      <c r="AZ27">
        <v>3.7610000000000001</v>
      </c>
      <c r="BA27">
        <v>4.6379999999999999</v>
      </c>
      <c r="BB27">
        <v>5.3959999999999999</v>
      </c>
      <c r="BC27">
        <v>7.0330000000000004</v>
      </c>
      <c r="BD27">
        <v>8.2590000000000003</v>
      </c>
      <c r="BE27">
        <v>9.7880000000000003</v>
      </c>
      <c r="BF27">
        <v>12.541</v>
      </c>
      <c r="BG27">
        <v>15.497999999999999</v>
      </c>
      <c r="BH27">
        <v>19.440999999999999</v>
      </c>
      <c r="BI27">
        <v>23.687000000000001</v>
      </c>
      <c r="BJ27" s="57">
        <v>1.675</v>
      </c>
      <c r="BK27">
        <v>1.7110000000000001</v>
      </c>
      <c r="BL27" s="58">
        <v>2.11</v>
      </c>
      <c r="BM27" s="57">
        <v>2.4750000000000001</v>
      </c>
      <c r="BN27" s="58">
        <v>2.84</v>
      </c>
      <c r="BO27">
        <v>3.8410000000000002</v>
      </c>
      <c r="BP27">
        <v>4.4279999999999999</v>
      </c>
      <c r="BQ27">
        <v>5.6609999999999996</v>
      </c>
      <c r="BR27">
        <v>6.8959999999999999</v>
      </c>
      <c r="BS27">
        <v>8.9920000000000009</v>
      </c>
      <c r="BT27">
        <v>11.44</v>
      </c>
      <c r="BU27">
        <v>13.214</v>
      </c>
      <c r="BV27" s="27">
        <v>1.96</v>
      </c>
      <c r="BW27">
        <v>2.2839999999999998</v>
      </c>
      <c r="BX27">
        <v>2.621</v>
      </c>
      <c r="BY27">
        <v>3.5129999999999999</v>
      </c>
      <c r="BZ27">
        <v>4.0490000000000004</v>
      </c>
      <c r="CA27">
        <v>5.2469999999999999</v>
      </c>
      <c r="CB27">
        <v>6.2050000000000001</v>
      </c>
      <c r="CC27">
        <v>8.0589999999999993</v>
      </c>
      <c r="CD27" s="27">
        <v>10.53</v>
      </c>
      <c r="CE27">
        <v>12.038</v>
      </c>
      <c r="CF27">
        <v>3.048</v>
      </c>
      <c r="CG27">
        <v>3.3860000000000001</v>
      </c>
      <c r="CH27">
        <v>4.3150000000000004</v>
      </c>
      <c r="CI27">
        <v>5.2249999999999996</v>
      </c>
      <c r="CJ27">
        <v>6.0380000000000003</v>
      </c>
      <c r="CK27">
        <v>7.4749999999999996</v>
      </c>
      <c r="CL27">
        <v>8.6489999999999991</v>
      </c>
      <c r="CM27">
        <v>10.673</v>
      </c>
      <c r="CN27">
        <v>13.747</v>
      </c>
      <c r="CO27" s="27">
        <v>16.63</v>
      </c>
      <c r="CP27">
        <v>17.978999999999999</v>
      </c>
      <c r="CQ27">
        <v>22.948</v>
      </c>
      <c r="CR27">
        <v>2.9689999999999999</v>
      </c>
      <c r="CS27">
        <v>3.3050000000000002</v>
      </c>
      <c r="CT27">
        <v>4.1870000000000003</v>
      </c>
      <c r="CU27">
        <v>5.1050000000000004</v>
      </c>
      <c r="CV27">
        <v>5.9089999999999998</v>
      </c>
      <c r="CW27">
        <v>7.2679999999999998</v>
      </c>
      <c r="CX27">
        <v>8.3919999999999995</v>
      </c>
      <c r="CY27">
        <v>10.369</v>
      </c>
      <c r="CZ27">
        <v>13.348000000000001</v>
      </c>
      <c r="DA27">
        <v>16.167999999999999</v>
      </c>
      <c r="DB27">
        <v>17.411999999999999</v>
      </c>
      <c r="DC27">
        <v>22.292000000000002</v>
      </c>
      <c r="DD27">
        <v>2.9710000000000001</v>
      </c>
      <c r="DE27">
        <v>3.3010000000000002</v>
      </c>
      <c r="DF27">
        <v>4.1859999999999999</v>
      </c>
      <c r="DG27">
        <v>5.1050000000000004</v>
      </c>
      <c r="DH27">
        <v>5.9089999999999998</v>
      </c>
      <c r="DI27">
        <v>7.2640000000000002</v>
      </c>
      <c r="DJ27">
        <v>8.3829999999999991</v>
      </c>
      <c r="DK27">
        <v>10.351000000000001</v>
      </c>
      <c r="DL27">
        <v>13.342000000000001</v>
      </c>
      <c r="DM27">
        <v>16.172000000000001</v>
      </c>
      <c r="DN27">
        <v>17.408999999999999</v>
      </c>
      <c r="DO27">
        <v>22.297000000000001</v>
      </c>
      <c r="DP27">
        <v>2.8690000000000002</v>
      </c>
      <c r="DQ27">
        <v>3.1829999999999998</v>
      </c>
      <c r="DR27">
        <v>3.5030000000000001</v>
      </c>
      <c r="DS27">
        <v>4.5819999999999999</v>
      </c>
      <c r="DT27">
        <v>5.6609999999999996</v>
      </c>
      <c r="DU27">
        <v>6.3280000000000003</v>
      </c>
      <c r="DV27">
        <v>8.0609999999999999</v>
      </c>
      <c r="DW27" s="27">
        <v>9.31</v>
      </c>
      <c r="DX27">
        <v>11.529</v>
      </c>
      <c r="DY27">
        <v>14.955</v>
      </c>
      <c r="DZ27">
        <v>18.27</v>
      </c>
      <c r="EA27">
        <v>19.911000000000001</v>
      </c>
      <c r="EB27">
        <v>25.093</v>
      </c>
      <c r="EC27">
        <v>0.84799999999999998</v>
      </c>
      <c r="ED27">
        <v>1.3049999999999999</v>
      </c>
      <c r="EE27">
        <v>1.575</v>
      </c>
      <c r="EF27">
        <v>1.631</v>
      </c>
      <c r="EG27">
        <v>2.0259999999999998</v>
      </c>
      <c r="EH27">
        <v>2.4249999999999998</v>
      </c>
      <c r="EI27">
        <v>2.9340000000000002</v>
      </c>
      <c r="EJ27">
        <v>3.7679999999999998</v>
      </c>
      <c r="EK27">
        <v>4.2679999999999998</v>
      </c>
      <c r="EL27">
        <v>5.0460000000000003</v>
      </c>
      <c r="EM27">
        <v>6.5350000000000001</v>
      </c>
      <c r="EN27">
        <v>7.4219999999999997</v>
      </c>
      <c r="EO27">
        <v>9.0120000000000005</v>
      </c>
      <c r="EP27">
        <v>11.377000000000001</v>
      </c>
      <c r="EQ27">
        <v>0.96799999999999997</v>
      </c>
      <c r="ER27">
        <v>1.47</v>
      </c>
      <c r="ES27">
        <v>1.7430000000000001</v>
      </c>
      <c r="ET27">
        <v>1.827</v>
      </c>
      <c r="EU27">
        <v>2.3029999999999999</v>
      </c>
      <c r="EV27">
        <v>2.762</v>
      </c>
      <c r="EW27">
        <v>3.2919999999999998</v>
      </c>
      <c r="EX27">
        <v>4.1829999999999998</v>
      </c>
      <c r="EY27" s="27">
        <v>4.79</v>
      </c>
      <c r="EZ27">
        <v>5.7489999999999997</v>
      </c>
      <c r="FA27">
        <v>7.4139999999999997</v>
      </c>
      <c r="FB27">
        <v>8.5660000000000007</v>
      </c>
      <c r="FC27">
        <v>10.132</v>
      </c>
      <c r="FD27">
        <v>12.755000000000001</v>
      </c>
      <c r="FE27">
        <v>2.7269999999999999</v>
      </c>
      <c r="FF27">
        <v>3.37</v>
      </c>
      <c r="FG27">
        <v>3.7639999999999998</v>
      </c>
      <c r="FH27">
        <v>4.5110000000000001</v>
      </c>
      <c r="FI27">
        <v>2.94</v>
      </c>
      <c r="FJ27">
        <v>3.63</v>
      </c>
      <c r="FK27">
        <v>4.1159999999999997</v>
      </c>
      <c r="FL27">
        <v>4.9630000000000001</v>
      </c>
    </row>
    <row r="28" spans="1:168" ht="18" x14ac:dyDescent="0.35">
      <c r="A28" s="3" t="s">
        <v>57</v>
      </c>
      <c r="B28" s="32" t="s">
        <v>29</v>
      </c>
      <c r="C28" s="32"/>
      <c r="E28" s="4">
        <v>26</v>
      </c>
    </row>
    <row r="29" spans="1:168" ht="6" customHeight="1" x14ac:dyDescent="0.25">
      <c r="A29" s="7"/>
      <c r="B29" s="7"/>
      <c r="C29" s="9"/>
      <c r="E29">
        <v>27</v>
      </c>
    </row>
    <row r="30" spans="1:168" x14ac:dyDescent="0.25">
      <c r="A30" s="158" t="s">
        <v>69</v>
      </c>
      <c r="B30" s="158"/>
      <c r="C30" s="158"/>
      <c r="E30">
        <v>28</v>
      </c>
    </row>
    <row r="31" spans="1:168" ht="18" x14ac:dyDescent="0.35">
      <c r="A31" s="3" t="s">
        <v>63</v>
      </c>
      <c r="B31" s="32" t="s">
        <v>30</v>
      </c>
      <c r="C31" s="32" t="s">
        <v>13</v>
      </c>
      <c r="E31">
        <v>29</v>
      </c>
      <c r="F31">
        <v>5.0190000000000001</v>
      </c>
      <c r="G31" s="27">
        <v>5.85</v>
      </c>
      <c r="H31">
        <v>7.1289999999999996</v>
      </c>
      <c r="I31">
        <v>7.6840000000000002</v>
      </c>
      <c r="J31">
        <v>10.061999999999999</v>
      </c>
      <c r="K31">
        <v>11.478</v>
      </c>
      <c r="L31">
        <v>14.741</v>
      </c>
      <c r="M31">
        <v>17.567</v>
      </c>
      <c r="N31">
        <v>19.353000000000002</v>
      </c>
      <c r="O31" s="27">
        <v>23.74</v>
      </c>
      <c r="P31">
        <v>32.155999999999999</v>
      </c>
      <c r="Q31" s="34">
        <v>37.667000000000002</v>
      </c>
      <c r="R31">
        <v>44.808999999999997</v>
      </c>
      <c r="S31">
        <v>55.863999999999997</v>
      </c>
      <c r="T31">
        <v>4.8369999999999997</v>
      </c>
      <c r="U31">
        <v>5.665</v>
      </c>
      <c r="V31">
        <v>6.875</v>
      </c>
      <c r="W31">
        <v>7.3639999999999999</v>
      </c>
      <c r="X31">
        <v>9.6809999999999992</v>
      </c>
      <c r="Y31">
        <v>11.103999999999999</v>
      </c>
      <c r="Z31">
        <v>14.221</v>
      </c>
      <c r="AA31">
        <v>17.081</v>
      </c>
      <c r="AB31">
        <v>18.646000000000001</v>
      </c>
      <c r="AC31">
        <v>23.315000000000001</v>
      </c>
      <c r="AD31">
        <v>31.263000000000002</v>
      </c>
      <c r="AE31">
        <v>36.418999999999997</v>
      </c>
      <c r="AF31">
        <v>44.042999999999999</v>
      </c>
      <c r="AG31">
        <v>52.945999999999998</v>
      </c>
      <c r="AH31">
        <v>4.8280000000000003</v>
      </c>
      <c r="AI31">
        <v>5.6589999999999998</v>
      </c>
      <c r="AJ31">
        <v>6.8369999999999997</v>
      </c>
      <c r="AK31">
        <v>7.335</v>
      </c>
      <c r="AL31">
        <v>9.6240000000000006</v>
      </c>
      <c r="AM31">
        <v>11.058</v>
      </c>
      <c r="AN31">
        <v>14.101000000000001</v>
      </c>
      <c r="AO31">
        <v>16.960999999999999</v>
      </c>
      <c r="AP31">
        <v>18.527999999999999</v>
      </c>
      <c r="AQ31" s="27">
        <v>23.08</v>
      </c>
      <c r="AR31" s="27">
        <v>30.98</v>
      </c>
      <c r="AS31" s="27">
        <v>36.229999999999997</v>
      </c>
      <c r="AT31">
        <v>43.850999999999999</v>
      </c>
      <c r="AU31">
        <v>52.865000000000002</v>
      </c>
      <c r="AW31">
        <v>5.9480000000000004</v>
      </c>
      <c r="AX31">
        <v>7.1550000000000002</v>
      </c>
      <c r="AY31">
        <v>7.5369999999999999</v>
      </c>
      <c r="AZ31">
        <v>10.095000000000001</v>
      </c>
      <c r="BA31">
        <v>11.826000000000001</v>
      </c>
      <c r="BB31">
        <v>14.930999999999999</v>
      </c>
      <c r="BC31">
        <v>17.879000000000001</v>
      </c>
      <c r="BD31">
        <v>19.574999999999999</v>
      </c>
      <c r="BE31">
        <v>24.626000000000001</v>
      </c>
      <c r="BF31">
        <v>32.552999999999997</v>
      </c>
      <c r="BG31">
        <v>37.607999999999997</v>
      </c>
      <c r="BH31">
        <v>46.244</v>
      </c>
      <c r="BI31">
        <v>55.563000000000002</v>
      </c>
      <c r="BJ31">
        <v>4.6420000000000003</v>
      </c>
      <c r="BK31">
        <v>4.6989999999999998</v>
      </c>
      <c r="BL31">
        <v>6.4649999999999999</v>
      </c>
      <c r="BM31">
        <v>7.3419999999999996</v>
      </c>
      <c r="BN31">
        <v>9.327</v>
      </c>
      <c r="BO31">
        <v>11.337999999999999</v>
      </c>
      <c r="BP31">
        <v>12.505000000000001</v>
      </c>
      <c r="BQ31">
        <v>15.433999999999999</v>
      </c>
      <c r="BR31">
        <v>21.077999999999999</v>
      </c>
      <c r="BS31">
        <v>24.795000000000002</v>
      </c>
      <c r="BT31">
        <v>29.448</v>
      </c>
      <c r="BU31">
        <v>36.603000000000002</v>
      </c>
      <c r="BV31">
        <v>5.609</v>
      </c>
      <c r="BW31">
        <v>6.4489999999999998</v>
      </c>
      <c r="BX31">
        <v>8.1319999999999997</v>
      </c>
      <c r="BY31">
        <v>9.9320000000000004</v>
      </c>
      <c r="BZ31">
        <v>11.007999999999999</v>
      </c>
      <c r="CA31">
        <v>13.385</v>
      </c>
      <c r="CB31">
        <v>18.471</v>
      </c>
      <c r="CC31">
        <v>21.599</v>
      </c>
      <c r="CD31">
        <v>25.611999999999998</v>
      </c>
      <c r="CE31">
        <v>31.898</v>
      </c>
      <c r="CF31">
        <v>6.6139999999999999</v>
      </c>
      <c r="CG31" s="27">
        <v>7.14</v>
      </c>
      <c r="CH31">
        <v>8.7439999999999998</v>
      </c>
      <c r="CI31">
        <v>9.798</v>
      </c>
      <c r="CJ31">
        <v>12.968999999999999</v>
      </c>
      <c r="CK31">
        <v>15.625999999999999</v>
      </c>
      <c r="CL31">
        <v>16.936</v>
      </c>
      <c r="CM31">
        <v>19.523</v>
      </c>
      <c r="CN31" s="27">
        <v>28.73</v>
      </c>
      <c r="CO31">
        <v>32.399000000000001</v>
      </c>
      <c r="CP31">
        <v>42.170999999999999</v>
      </c>
      <c r="CQ31">
        <v>53.862000000000002</v>
      </c>
      <c r="CR31">
        <v>6.3849999999999998</v>
      </c>
      <c r="CS31" s="27">
        <v>6.9</v>
      </c>
      <c r="CT31" s="27">
        <v>8.42</v>
      </c>
      <c r="CU31">
        <v>9.4079999999999995</v>
      </c>
      <c r="CV31">
        <v>12.541</v>
      </c>
      <c r="CW31">
        <v>15.209</v>
      </c>
      <c r="CX31">
        <v>16.402999999999999</v>
      </c>
      <c r="CY31" s="48">
        <v>18.86</v>
      </c>
      <c r="CZ31">
        <v>27.939</v>
      </c>
      <c r="DA31" s="40">
        <v>31.425000000000001</v>
      </c>
      <c r="DB31">
        <v>41.088999999999999</v>
      </c>
      <c r="DC31">
        <v>52.384</v>
      </c>
      <c r="DD31">
        <v>6.3810000000000002</v>
      </c>
      <c r="DE31">
        <v>6.8159999999999998</v>
      </c>
      <c r="DF31">
        <v>8.3550000000000004</v>
      </c>
      <c r="DG31">
        <v>9.3520000000000003</v>
      </c>
      <c r="DH31">
        <v>12.422000000000001</v>
      </c>
      <c r="DI31">
        <v>15.067</v>
      </c>
      <c r="DJ31">
        <v>16.184000000000001</v>
      </c>
      <c r="DK31" s="40">
        <v>18.553000000000001</v>
      </c>
      <c r="DL31">
        <v>27.727</v>
      </c>
      <c r="DM31" s="40">
        <v>31.271999999999998</v>
      </c>
      <c r="DN31">
        <v>40.762</v>
      </c>
      <c r="DO31">
        <v>52.231000000000002</v>
      </c>
      <c r="DP31">
        <v>4.5540000000000003</v>
      </c>
      <c r="DQ31">
        <v>6.5419999999999998</v>
      </c>
      <c r="DR31">
        <v>6.9009999999999998</v>
      </c>
      <c r="DS31">
        <v>8.5449999999999999</v>
      </c>
      <c r="DT31">
        <v>9.7430000000000003</v>
      </c>
      <c r="DU31" s="27">
        <v>12.96</v>
      </c>
      <c r="DV31">
        <v>15.698</v>
      </c>
      <c r="DW31" s="27">
        <v>16.95</v>
      </c>
      <c r="DX31">
        <v>19.318000000000001</v>
      </c>
      <c r="DY31">
        <v>28.640999999999998</v>
      </c>
      <c r="DZ31">
        <v>31.396999999999998</v>
      </c>
      <c r="EA31">
        <v>41.496000000000002</v>
      </c>
      <c r="EB31" s="27">
        <v>53.78</v>
      </c>
      <c r="EC31">
        <v>2.0289999999999999</v>
      </c>
      <c r="ED31">
        <v>2.9239999999999999</v>
      </c>
      <c r="EE31">
        <v>3.8490000000000002</v>
      </c>
      <c r="EF31">
        <v>3.879</v>
      </c>
      <c r="EG31">
        <v>5.133</v>
      </c>
      <c r="EH31">
        <v>5.7560000000000002</v>
      </c>
      <c r="EI31">
        <v>7.5179999999999998</v>
      </c>
      <c r="EJ31">
        <v>9.2870000000000008</v>
      </c>
      <c r="EK31">
        <v>10.138999999999999</v>
      </c>
      <c r="EL31">
        <v>11.847</v>
      </c>
      <c r="EM31">
        <v>17.207000000000001</v>
      </c>
      <c r="EN31" s="27">
        <v>18.48</v>
      </c>
      <c r="EO31">
        <v>24.858000000000001</v>
      </c>
      <c r="EP31">
        <v>30.626999999999999</v>
      </c>
      <c r="EQ31">
        <v>2.3210000000000002</v>
      </c>
      <c r="ER31" s="27">
        <v>3.3</v>
      </c>
      <c r="ES31" s="27">
        <v>4.4000000000000004</v>
      </c>
      <c r="ET31">
        <v>4.4429999999999996</v>
      </c>
      <c r="EU31">
        <v>5.9020000000000001</v>
      </c>
      <c r="EV31">
        <v>6.5570000000000004</v>
      </c>
      <c r="EW31" s="27">
        <v>8.67</v>
      </c>
      <c r="EX31">
        <v>10.558999999999999</v>
      </c>
      <c r="EY31">
        <v>11.472</v>
      </c>
      <c r="EZ31">
        <v>13.241</v>
      </c>
      <c r="FA31">
        <v>19.556000000000001</v>
      </c>
      <c r="FB31">
        <v>20.884</v>
      </c>
      <c r="FC31">
        <v>28.268000000000001</v>
      </c>
      <c r="FD31">
        <v>34.908999999999999</v>
      </c>
      <c r="FE31">
        <v>6.5869999999999997</v>
      </c>
      <c r="FF31">
        <v>8.5519999999999996</v>
      </c>
      <c r="FG31">
        <v>9.5939999999999994</v>
      </c>
      <c r="FH31">
        <v>12.558999999999999</v>
      </c>
      <c r="FI31">
        <v>6.8520000000000003</v>
      </c>
      <c r="FJ31">
        <v>8.875</v>
      </c>
      <c r="FK31">
        <v>9.9640000000000004</v>
      </c>
      <c r="FL31">
        <v>13.067</v>
      </c>
    </row>
    <row r="32" spans="1:168" ht="18" x14ac:dyDescent="0.35">
      <c r="A32" s="3" t="s">
        <v>65</v>
      </c>
      <c r="B32" s="32" t="s">
        <v>31</v>
      </c>
      <c r="C32" s="32" t="s">
        <v>13</v>
      </c>
      <c r="E32">
        <v>30</v>
      </c>
      <c r="F32">
        <v>2.7290000000000001</v>
      </c>
      <c r="G32" s="27">
        <v>3.2690000000000001</v>
      </c>
      <c r="H32">
        <v>4.0439999999999996</v>
      </c>
      <c r="I32">
        <v>4.3570000000000002</v>
      </c>
      <c r="J32">
        <v>5.5250000000000004</v>
      </c>
      <c r="K32">
        <v>6.3369999999999997</v>
      </c>
      <c r="L32">
        <v>7.9080000000000004</v>
      </c>
      <c r="M32">
        <v>9.3469999999999995</v>
      </c>
      <c r="N32">
        <v>10.352</v>
      </c>
      <c r="O32">
        <v>12.773</v>
      </c>
      <c r="P32">
        <v>17.152999999999999</v>
      </c>
      <c r="Q32" s="34">
        <v>20.806999999999999</v>
      </c>
      <c r="R32">
        <v>25.625</v>
      </c>
      <c r="S32">
        <v>31.132000000000001</v>
      </c>
      <c r="T32">
        <v>2.6640000000000001</v>
      </c>
      <c r="U32">
        <v>3.1890000000000001</v>
      </c>
      <c r="V32">
        <v>3.9359999999999999</v>
      </c>
      <c r="W32">
        <v>4.2309999999999999</v>
      </c>
      <c r="X32">
        <v>5.3920000000000003</v>
      </c>
      <c r="Y32">
        <v>6.2060000000000004</v>
      </c>
      <c r="Z32">
        <v>7.6989999999999998</v>
      </c>
      <c r="AA32">
        <v>9.0890000000000004</v>
      </c>
      <c r="AB32">
        <v>10.090999999999999</v>
      </c>
      <c r="AC32">
        <v>12.481</v>
      </c>
      <c r="AD32">
        <v>16.768999999999998</v>
      </c>
      <c r="AE32">
        <v>20.297000000000001</v>
      </c>
      <c r="AF32">
        <v>25.053999999999998</v>
      </c>
      <c r="AG32">
        <v>30.376999999999999</v>
      </c>
      <c r="AH32">
        <v>2.665</v>
      </c>
      <c r="AI32" s="27">
        <v>3.19</v>
      </c>
      <c r="AJ32">
        <v>3.9380000000000002</v>
      </c>
      <c r="AK32">
        <v>4.2329999999999997</v>
      </c>
      <c r="AL32">
        <v>5.3940000000000001</v>
      </c>
      <c r="AM32">
        <v>6.2080000000000002</v>
      </c>
      <c r="AN32">
        <v>7.7050000000000001</v>
      </c>
      <c r="AO32">
        <v>9.0920000000000005</v>
      </c>
      <c r="AP32">
        <v>10.093999999999999</v>
      </c>
      <c r="AQ32">
        <v>12.486000000000001</v>
      </c>
      <c r="AR32">
        <v>16.774999999999999</v>
      </c>
      <c r="AS32">
        <v>20.309000000000001</v>
      </c>
      <c r="AT32" s="27">
        <v>25.07</v>
      </c>
      <c r="AU32">
        <v>30.398</v>
      </c>
      <c r="AW32">
        <v>3.4239999999999999</v>
      </c>
      <c r="AX32" s="27">
        <v>4.2300000000000004</v>
      </c>
      <c r="AY32">
        <v>4.569</v>
      </c>
      <c r="AZ32">
        <v>5.806</v>
      </c>
      <c r="BA32">
        <v>6.9459999999999997</v>
      </c>
      <c r="BB32">
        <v>8.343</v>
      </c>
      <c r="BC32">
        <v>10.012</v>
      </c>
      <c r="BD32">
        <v>11.186</v>
      </c>
      <c r="BE32">
        <v>13.936</v>
      </c>
      <c r="BF32">
        <v>18.109000000000002</v>
      </c>
      <c r="BG32">
        <v>21.902000000000001</v>
      </c>
      <c r="BH32">
        <v>27.931000000000001</v>
      </c>
      <c r="BI32">
        <v>32.979999999999997</v>
      </c>
      <c r="BJ32">
        <v>2.4060000000000001</v>
      </c>
      <c r="BK32">
        <v>2.4489999999999998</v>
      </c>
      <c r="BL32">
        <v>3.3149999999999999</v>
      </c>
      <c r="BM32">
        <v>3.7629999999999999</v>
      </c>
      <c r="BN32">
        <v>4.5880000000000001</v>
      </c>
      <c r="BO32">
        <v>5.4349999999999996</v>
      </c>
      <c r="BP32">
        <v>6.048</v>
      </c>
      <c r="BQ32">
        <v>7.7729999999999997</v>
      </c>
      <c r="BR32">
        <v>10.234</v>
      </c>
      <c r="BS32">
        <v>12.946999999999999</v>
      </c>
      <c r="BT32" s="27">
        <v>16.04</v>
      </c>
      <c r="BU32">
        <v>19.565000000000001</v>
      </c>
      <c r="BV32">
        <v>2.9860000000000002</v>
      </c>
      <c r="BW32">
        <v>3.39</v>
      </c>
      <c r="BX32">
        <v>4.1139999999999999</v>
      </c>
      <c r="BY32">
        <v>4.8280000000000003</v>
      </c>
      <c r="BZ32">
        <v>5.415</v>
      </c>
      <c r="CA32" s="27">
        <v>6.97</v>
      </c>
      <c r="CB32">
        <v>9.1739999999999995</v>
      </c>
      <c r="CC32">
        <v>11.754</v>
      </c>
      <c r="CD32" s="27">
        <v>14.52</v>
      </c>
      <c r="CE32">
        <v>17.704000000000001</v>
      </c>
      <c r="CF32">
        <v>4.2160000000000002</v>
      </c>
      <c r="CG32" s="27">
        <v>4.54</v>
      </c>
      <c r="CH32">
        <v>5.6950000000000003</v>
      </c>
      <c r="CI32">
        <v>6.5609999999999999</v>
      </c>
      <c r="CJ32">
        <v>8.2089999999999996</v>
      </c>
      <c r="CK32">
        <v>9.8580000000000005</v>
      </c>
      <c r="CL32">
        <v>10.675000000000001</v>
      </c>
      <c r="CM32">
        <v>13.164999999999999</v>
      </c>
      <c r="CN32">
        <v>17.946000000000002</v>
      </c>
      <c r="CO32">
        <v>21.783000000000001</v>
      </c>
      <c r="CP32">
        <v>24.88</v>
      </c>
      <c r="CQ32">
        <v>31.928000000000001</v>
      </c>
      <c r="CR32">
        <v>4.1040000000000001</v>
      </c>
      <c r="CS32" s="27">
        <v>4.43</v>
      </c>
      <c r="CT32">
        <v>5.5380000000000003</v>
      </c>
      <c r="CU32">
        <v>6.4290000000000003</v>
      </c>
      <c r="CV32" s="27">
        <v>8.0500000000000007</v>
      </c>
      <c r="CW32">
        <v>9.5839999999999996</v>
      </c>
      <c r="CX32">
        <v>10.356</v>
      </c>
      <c r="CY32" s="40">
        <v>12.773</v>
      </c>
      <c r="CZ32">
        <v>17.491</v>
      </c>
      <c r="DA32" s="48">
        <v>21.21</v>
      </c>
      <c r="DB32">
        <v>24.145</v>
      </c>
      <c r="DC32">
        <v>31.175999999999998</v>
      </c>
      <c r="DD32">
        <v>4.109</v>
      </c>
      <c r="DE32">
        <v>4.4320000000000004</v>
      </c>
      <c r="DF32">
        <v>5.5410000000000004</v>
      </c>
      <c r="DG32">
        <v>6.4340000000000002</v>
      </c>
      <c r="DH32" s="27">
        <v>8.06</v>
      </c>
      <c r="DI32">
        <v>9.5890000000000004</v>
      </c>
      <c r="DJ32">
        <v>10.358000000000001</v>
      </c>
      <c r="DK32" s="40">
        <v>12.775</v>
      </c>
      <c r="DL32">
        <v>17.501999999999999</v>
      </c>
      <c r="DM32" s="40">
        <v>21.234000000000002</v>
      </c>
      <c r="DN32">
        <v>24.161000000000001</v>
      </c>
      <c r="DO32">
        <v>31.198</v>
      </c>
      <c r="DP32">
        <v>3.5390000000000001</v>
      </c>
      <c r="DQ32">
        <v>4.4050000000000002</v>
      </c>
      <c r="DR32">
        <v>4.7720000000000002</v>
      </c>
      <c r="DS32">
        <v>6.1280000000000001</v>
      </c>
      <c r="DT32">
        <v>7.2619999999999996</v>
      </c>
      <c r="DU32">
        <v>8.6720000000000006</v>
      </c>
      <c r="DV32">
        <v>10.706</v>
      </c>
      <c r="DW32">
        <v>11.526999999999999</v>
      </c>
      <c r="DX32">
        <v>13.994999999999999</v>
      </c>
      <c r="DY32">
        <v>19.338999999999999</v>
      </c>
      <c r="DZ32">
        <v>23.247</v>
      </c>
      <c r="EA32">
        <v>27.018000000000001</v>
      </c>
      <c r="EB32">
        <v>35.292999999999999</v>
      </c>
      <c r="EC32">
        <v>1.2569999999999999</v>
      </c>
      <c r="ED32">
        <v>1.7230000000000001</v>
      </c>
      <c r="EE32">
        <v>2.1880000000000002</v>
      </c>
      <c r="EF32">
        <v>2.2149999999999999</v>
      </c>
      <c r="EG32">
        <v>2.8849999999999998</v>
      </c>
      <c r="EH32">
        <v>3.2959999999999998</v>
      </c>
      <c r="EI32">
        <v>4.2220000000000004</v>
      </c>
      <c r="EJ32">
        <v>4.9569999999999999</v>
      </c>
      <c r="EK32">
        <v>5.415</v>
      </c>
      <c r="EL32">
        <v>6.476</v>
      </c>
      <c r="EM32">
        <v>9.202</v>
      </c>
      <c r="EN32">
        <v>10.259</v>
      </c>
      <c r="EO32">
        <v>12.861000000000001</v>
      </c>
      <c r="EP32">
        <v>16.565999999999999</v>
      </c>
      <c r="EQ32">
        <v>1.403</v>
      </c>
      <c r="ER32">
        <v>1.927</v>
      </c>
      <c r="ES32">
        <v>2.4460000000000002</v>
      </c>
      <c r="ET32">
        <v>2.4630000000000001</v>
      </c>
      <c r="EU32">
        <v>3.2490000000000001</v>
      </c>
      <c r="EV32">
        <v>3.6970000000000001</v>
      </c>
      <c r="EW32">
        <v>4.7119999999999997</v>
      </c>
      <c r="EX32" s="27">
        <v>5.58</v>
      </c>
      <c r="EY32" s="27">
        <v>6.04</v>
      </c>
      <c r="EZ32">
        <v>7.2530000000000001</v>
      </c>
      <c r="FA32">
        <v>10.348000000000001</v>
      </c>
      <c r="FB32">
        <v>11.586</v>
      </c>
      <c r="FC32">
        <v>14.454000000000001</v>
      </c>
      <c r="FD32">
        <v>18.512</v>
      </c>
      <c r="FE32">
        <v>3.7949999999999999</v>
      </c>
      <c r="FF32">
        <v>4.8230000000000004</v>
      </c>
      <c r="FG32">
        <v>5.4</v>
      </c>
      <c r="FH32">
        <v>6.8860000000000001</v>
      </c>
      <c r="FI32">
        <v>4.0449999999999999</v>
      </c>
      <c r="FJ32">
        <v>5.1520000000000001</v>
      </c>
      <c r="FK32">
        <v>5.7519999999999998</v>
      </c>
      <c r="FL32">
        <v>7.3769999999999998</v>
      </c>
    </row>
    <row r="33" spans="1:168" ht="18" x14ac:dyDescent="0.35">
      <c r="A33" s="3" t="s">
        <v>57</v>
      </c>
      <c r="B33" s="32" t="s">
        <v>32</v>
      </c>
      <c r="C33" s="32"/>
      <c r="E33" s="4">
        <v>31</v>
      </c>
    </row>
    <row r="34" spans="1:168" ht="6" customHeight="1" x14ac:dyDescent="0.25">
      <c r="A34" s="7"/>
      <c r="B34" s="7"/>
      <c r="C34" s="9"/>
      <c r="E34">
        <v>32</v>
      </c>
    </row>
    <row r="35" spans="1:168" x14ac:dyDescent="0.25">
      <c r="A35" t="s">
        <v>60</v>
      </c>
      <c r="B35" s="30" t="s">
        <v>5</v>
      </c>
      <c r="C35" s="30" t="s">
        <v>11</v>
      </c>
      <c r="E35">
        <v>33</v>
      </c>
      <c r="F35" s="5">
        <v>-35</v>
      </c>
      <c r="G35" s="5">
        <v>-35</v>
      </c>
      <c r="H35" s="5">
        <v>-35</v>
      </c>
      <c r="I35" s="5">
        <v>-35</v>
      </c>
      <c r="J35" s="5">
        <v>-35</v>
      </c>
      <c r="K35" s="5">
        <v>-35</v>
      </c>
      <c r="L35" s="5">
        <v>-35</v>
      </c>
      <c r="M35" s="5">
        <v>-35</v>
      </c>
      <c r="N35" s="5">
        <v>-35</v>
      </c>
      <c r="O35" s="5">
        <v>-35</v>
      </c>
      <c r="P35" s="5">
        <v>-35</v>
      </c>
      <c r="Q35" s="5">
        <v>-35</v>
      </c>
      <c r="R35" s="5">
        <v>-35</v>
      </c>
      <c r="S35" s="5">
        <v>-35</v>
      </c>
      <c r="T35" s="5">
        <v>-35</v>
      </c>
      <c r="U35" s="5">
        <v>-35</v>
      </c>
      <c r="V35" s="5">
        <v>-35</v>
      </c>
      <c r="W35" s="5">
        <v>-35</v>
      </c>
      <c r="X35" s="5">
        <v>-35</v>
      </c>
      <c r="Y35" s="5">
        <v>-35</v>
      </c>
      <c r="Z35" s="5">
        <v>-35</v>
      </c>
      <c r="AA35" s="5">
        <v>-35</v>
      </c>
      <c r="AB35" s="5">
        <v>-35</v>
      </c>
      <c r="AC35" s="5">
        <v>-35</v>
      </c>
      <c r="AD35" s="5">
        <v>-35</v>
      </c>
      <c r="AE35" s="5">
        <v>-35</v>
      </c>
      <c r="AF35" s="5">
        <v>-35</v>
      </c>
      <c r="AG35" s="5">
        <v>-35</v>
      </c>
      <c r="AH35" s="5">
        <v>-35</v>
      </c>
      <c r="AI35" s="5">
        <v>-35</v>
      </c>
      <c r="AJ35" s="5">
        <v>-35</v>
      </c>
      <c r="AK35" s="5">
        <v>-35</v>
      </c>
      <c r="AL35" s="5">
        <v>-35</v>
      </c>
      <c r="AM35" s="5">
        <v>-35</v>
      </c>
      <c r="AN35" s="5">
        <v>-35</v>
      </c>
      <c r="AO35" s="5">
        <v>-35</v>
      </c>
      <c r="AP35" s="5">
        <v>-35</v>
      </c>
      <c r="AQ35" s="5">
        <v>-35</v>
      </c>
      <c r="AR35" s="5">
        <v>-35</v>
      </c>
      <c r="AS35" s="5">
        <v>-35</v>
      </c>
      <c r="AT35" s="5">
        <v>-35</v>
      </c>
      <c r="AU35" s="5">
        <v>-35</v>
      </c>
      <c r="AV35" s="5">
        <v>-35</v>
      </c>
      <c r="AW35" s="5">
        <v>-35</v>
      </c>
      <c r="AX35" s="5">
        <v>-35</v>
      </c>
      <c r="AY35" s="5">
        <v>-35</v>
      </c>
      <c r="AZ35" s="5">
        <v>-35</v>
      </c>
      <c r="BA35" s="5">
        <v>-35</v>
      </c>
      <c r="BB35" s="5">
        <v>-35</v>
      </c>
      <c r="BC35" s="5">
        <v>-35</v>
      </c>
      <c r="BD35" s="5">
        <v>-35</v>
      </c>
      <c r="BE35" s="5">
        <v>-35</v>
      </c>
      <c r="BF35" s="5">
        <v>-35</v>
      </c>
      <c r="BG35" s="5">
        <v>-35</v>
      </c>
      <c r="BH35" s="5">
        <v>-35</v>
      </c>
      <c r="BI35" s="5">
        <v>-35</v>
      </c>
      <c r="BJ35" s="5">
        <v>-35</v>
      </c>
      <c r="BK35" s="5">
        <v>-35</v>
      </c>
      <c r="BL35" s="5">
        <v>-35</v>
      </c>
      <c r="BM35" s="5">
        <v>-35</v>
      </c>
      <c r="BN35" s="5">
        <v>-35</v>
      </c>
      <c r="BO35" s="5">
        <v>-35</v>
      </c>
      <c r="BP35" s="5">
        <v>-35</v>
      </c>
      <c r="BQ35" s="5">
        <v>-35</v>
      </c>
      <c r="BR35" s="5">
        <v>-35</v>
      </c>
      <c r="BS35" s="5">
        <v>-35</v>
      </c>
      <c r="BT35" s="5">
        <v>-35</v>
      </c>
      <c r="BU35" s="5">
        <v>-35</v>
      </c>
      <c r="BV35" s="5">
        <v>-35</v>
      </c>
      <c r="BW35" s="5">
        <v>-35</v>
      </c>
      <c r="BX35" s="5">
        <v>-35</v>
      </c>
      <c r="BY35" s="5">
        <v>-35</v>
      </c>
      <c r="BZ35" s="5">
        <v>-35</v>
      </c>
      <c r="CA35" s="5">
        <v>-35</v>
      </c>
      <c r="CB35" s="5">
        <v>-35</v>
      </c>
      <c r="CC35" s="5">
        <v>-35</v>
      </c>
      <c r="CD35" s="5">
        <v>-35</v>
      </c>
      <c r="CE35" s="5">
        <v>-35</v>
      </c>
      <c r="CF35" s="5"/>
      <c r="CG35" s="5"/>
      <c r="CH35" s="5">
        <v>-35</v>
      </c>
      <c r="CI35" s="5">
        <v>-35</v>
      </c>
      <c r="CJ35" s="5">
        <v>-35</v>
      </c>
      <c r="CK35" s="5">
        <v>-35</v>
      </c>
      <c r="CL35" s="5">
        <v>-35</v>
      </c>
      <c r="CM35" s="5">
        <v>-35</v>
      </c>
      <c r="CN35" s="5">
        <v>-35</v>
      </c>
      <c r="CO35" s="5">
        <v>-35</v>
      </c>
      <c r="CP35" s="5">
        <v>-35</v>
      </c>
      <c r="CQ35" s="5">
        <v>-35</v>
      </c>
      <c r="CR35" s="5">
        <v>-35</v>
      </c>
      <c r="CS35" s="5">
        <v>-35</v>
      </c>
      <c r="CT35" s="5">
        <v>-35</v>
      </c>
      <c r="CU35" s="5">
        <v>-35</v>
      </c>
      <c r="CV35" s="5">
        <v>-35</v>
      </c>
      <c r="CW35" s="5">
        <v>-35</v>
      </c>
      <c r="CX35" s="5">
        <v>-35</v>
      </c>
      <c r="CY35" s="5">
        <v>-35</v>
      </c>
      <c r="CZ35" s="5">
        <v>-35</v>
      </c>
      <c r="DA35" s="5">
        <v>-35</v>
      </c>
      <c r="DB35" s="5">
        <v>-35</v>
      </c>
      <c r="DC35" s="5">
        <v>-35</v>
      </c>
      <c r="DD35" s="5">
        <v>-35</v>
      </c>
      <c r="DE35" s="5">
        <v>-35</v>
      </c>
      <c r="DF35" s="5">
        <v>-35</v>
      </c>
      <c r="DG35" s="5">
        <v>-35</v>
      </c>
      <c r="DH35" s="5">
        <v>-35</v>
      </c>
      <c r="DI35" s="5">
        <v>-35</v>
      </c>
      <c r="DJ35" s="5">
        <v>-35</v>
      </c>
      <c r="DK35" s="5">
        <v>-35</v>
      </c>
      <c r="DL35" s="5">
        <v>-35</v>
      </c>
      <c r="DM35" s="5">
        <v>-35</v>
      </c>
      <c r="DN35" s="5">
        <v>-35</v>
      </c>
      <c r="DO35" s="5">
        <v>-35</v>
      </c>
      <c r="DP35" s="5">
        <v>-35</v>
      </c>
      <c r="DQ35" s="5">
        <v>-35</v>
      </c>
      <c r="DR35" s="5">
        <v>-35</v>
      </c>
      <c r="DS35" s="5">
        <v>-35</v>
      </c>
      <c r="DT35" s="5">
        <v>-35</v>
      </c>
      <c r="DU35" s="5">
        <v>-35</v>
      </c>
      <c r="DV35" s="5">
        <v>-35</v>
      </c>
      <c r="DW35" s="5">
        <v>-35</v>
      </c>
      <c r="DX35" s="5">
        <v>-35</v>
      </c>
      <c r="DY35" s="5">
        <v>-35</v>
      </c>
      <c r="DZ35" s="5">
        <v>-35</v>
      </c>
      <c r="EA35" s="5">
        <v>-35</v>
      </c>
      <c r="EB35" s="5">
        <v>-35</v>
      </c>
      <c r="EC35" s="5">
        <v>-35</v>
      </c>
      <c r="ED35" s="5">
        <v>-35</v>
      </c>
      <c r="EE35" s="5">
        <v>-35</v>
      </c>
      <c r="EF35" s="5">
        <v>-35</v>
      </c>
      <c r="EG35" s="5">
        <v>-35</v>
      </c>
      <c r="EH35" s="5">
        <v>-35</v>
      </c>
      <c r="EI35" s="5">
        <v>-35</v>
      </c>
      <c r="EJ35" s="5">
        <v>-35</v>
      </c>
      <c r="EK35" s="5">
        <v>-35</v>
      </c>
      <c r="EL35" s="5">
        <v>-35</v>
      </c>
      <c r="EM35" s="5">
        <v>-35</v>
      </c>
      <c r="EN35" s="5">
        <v>-35</v>
      </c>
      <c r="EO35" s="5">
        <v>-35</v>
      </c>
      <c r="EP35" s="5">
        <v>-35</v>
      </c>
      <c r="EQ35" s="5"/>
      <c r="ER35" s="5">
        <v>-35</v>
      </c>
      <c r="ES35" s="5">
        <v>-35</v>
      </c>
      <c r="ET35" s="5">
        <v>-35</v>
      </c>
      <c r="EU35" s="5">
        <v>-35</v>
      </c>
      <c r="EV35" s="5">
        <v>-35</v>
      </c>
      <c r="EW35" s="5">
        <v>-35</v>
      </c>
      <c r="EX35" s="5">
        <v>-35</v>
      </c>
      <c r="EY35" s="5">
        <v>-35</v>
      </c>
      <c r="EZ35" s="5">
        <v>-35</v>
      </c>
      <c r="FA35" s="5">
        <v>-35</v>
      </c>
      <c r="FB35" s="5">
        <v>-35</v>
      </c>
      <c r="FC35" s="5">
        <v>-35</v>
      </c>
      <c r="FD35" s="5">
        <v>-35</v>
      </c>
      <c r="FE35" s="5">
        <v>-35</v>
      </c>
      <c r="FF35" s="5">
        <v>-35</v>
      </c>
      <c r="FG35" s="5">
        <v>-35</v>
      </c>
      <c r="FH35" s="5">
        <v>-35</v>
      </c>
      <c r="FI35" s="5">
        <v>-35</v>
      </c>
      <c r="FJ35" s="5">
        <v>-35</v>
      </c>
      <c r="FK35" s="5">
        <v>-35</v>
      </c>
      <c r="FL35" s="5">
        <v>-35</v>
      </c>
    </row>
    <row r="36" spans="1:168" x14ac:dyDescent="0.25">
      <c r="A36" t="s">
        <v>1</v>
      </c>
      <c r="B36" s="30" t="s">
        <v>4</v>
      </c>
      <c r="C36" s="30" t="s">
        <v>12</v>
      </c>
      <c r="E36">
        <v>34</v>
      </c>
      <c r="F36">
        <v>7391</v>
      </c>
      <c r="G36" s="38">
        <v>8667.015224110015</v>
      </c>
      <c r="H36" s="38">
        <v>9157.1287103258437</v>
      </c>
      <c r="I36" s="38">
        <v>10117.411347743713</v>
      </c>
      <c r="J36" s="38">
        <v>13014.082309099696</v>
      </c>
      <c r="K36" s="38">
        <v>14306.542144580812</v>
      </c>
      <c r="L36" s="38">
        <v>17948.483185132893</v>
      </c>
      <c r="M36" s="38">
        <v>19642.675937702377</v>
      </c>
      <c r="N36" s="38">
        <v>20833.21675440899</v>
      </c>
      <c r="O36" s="38">
        <v>27752.618841570602</v>
      </c>
      <c r="P36" s="38">
        <v>37890.519653651194</v>
      </c>
      <c r="Q36" s="38">
        <v>49521.292236963833</v>
      </c>
      <c r="R36" s="38">
        <v>61606.58567693409</v>
      </c>
      <c r="S36" s="38">
        <v>75304.314348248605</v>
      </c>
      <c r="T36" s="38">
        <v>6461.5376386671996</v>
      </c>
      <c r="U36" s="38">
        <v>7439.66854307219</v>
      </c>
      <c r="V36" s="38">
        <v>9163.4877018485604</v>
      </c>
      <c r="W36" s="38">
        <v>9923.7902683719276</v>
      </c>
      <c r="X36" s="38">
        <v>13008.887167909623</v>
      </c>
      <c r="Y36" s="38">
        <v>14398.463984584212</v>
      </c>
      <c r="Z36" s="38">
        <v>17766.984511595787</v>
      </c>
      <c r="AA36" s="38">
        <v>20133.109867163155</v>
      </c>
      <c r="AB36" s="38">
        <v>21225.748232962371</v>
      </c>
      <c r="AC36" s="38">
        <v>29156.928652371254</v>
      </c>
      <c r="AD36" s="38">
        <v>39373.525628530777</v>
      </c>
      <c r="AE36" s="38">
        <v>51963.500405021725</v>
      </c>
      <c r="AF36" s="38">
        <v>65306.135863912124</v>
      </c>
      <c r="AG36" s="38">
        <v>77359.828733345727</v>
      </c>
      <c r="AH36" s="38">
        <v>6486.9374940991329</v>
      </c>
      <c r="AI36" s="38">
        <v>7470.6273689158315</v>
      </c>
      <c r="AJ36" s="38">
        <v>9216.5680727688541</v>
      </c>
      <c r="AK36" s="38">
        <v>10009.717443801417</v>
      </c>
      <c r="AL36" s="38">
        <v>12911.391079810886</v>
      </c>
      <c r="AM36" s="38">
        <v>14563.769819124907</v>
      </c>
      <c r="AN36" s="38">
        <v>17733.262599494832</v>
      </c>
      <c r="AO36" s="38">
        <v>20228.994349153894</v>
      </c>
      <c r="AP36" s="38">
        <v>21273.62733816039</v>
      </c>
      <c r="AQ36" s="38">
        <v>28922.564749694677</v>
      </c>
      <c r="AR36" s="38">
        <v>39319.017283228168</v>
      </c>
      <c r="AS36" s="38">
        <v>51922.953503992088</v>
      </c>
      <c r="AT36" s="38">
        <v>65349.629124405314</v>
      </c>
      <c r="AU36" s="38">
        <v>77957.512263895565</v>
      </c>
      <c r="AV36" s="38">
        <v>7327.7640713211922</v>
      </c>
      <c r="AW36" s="38">
        <v>8529.9427830655404</v>
      </c>
      <c r="AX36" s="38">
        <v>10565.613160491588</v>
      </c>
      <c r="AY36" s="38">
        <v>11588.691133902425</v>
      </c>
      <c r="AZ36" s="38">
        <v>14636.497501534412</v>
      </c>
      <c r="BA36" s="38">
        <v>17237.826183935162</v>
      </c>
      <c r="BB36" s="38">
        <v>19858.819441369855</v>
      </c>
      <c r="BC36" s="38">
        <v>22991.011159125304</v>
      </c>
      <c r="BD36" s="38">
        <v>25063.507406834451</v>
      </c>
      <c r="BE36" s="38">
        <v>33683.1130507532</v>
      </c>
      <c r="BF36" s="38">
        <v>44435.82394612256</v>
      </c>
      <c r="BG36" s="38">
        <v>56899.546655081322</v>
      </c>
      <c r="BH36" s="38">
        <v>73782.53687910852</v>
      </c>
      <c r="BI36" s="38">
        <v>32758.075593726986</v>
      </c>
      <c r="CF36" s="38">
        <v>10761.000174315568</v>
      </c>
      <c r="CG36" s="38">
        <v>11699.921806858536</v>
      </c>
      <c r="CH36" s="38">
        <v>13909.557280623225</v>
      </c>
      <c r="CI36" s="38">
        <v>15755.488357750002</v>
      </c>
      <c r="CJ36" s="38">
        <v>20920.230097932217</v>
      </c>
      <c r="CK36" s="38">
        <v>23276.560457173786</v>
      </c>
      <c r="CL36" s="38">
        <v>24480.554377788671</v>
      </c>
      <c r="CM36" s="38">
        <v>29902.240283681771</v>
      </c>
      <c r="CN36" s="38">
        <v>44227.135064169357</v>
      </c>
      <c r="CO36" s="38">
        <v>52168.748476440596</v>
      </c>
      <c r="CP36" s="38">
        <v>62814.020795319397</v>
      </c>
      <c r="CQ36" s="38">
        <v>82458.314519551743</v>
      </c>
      <c r="CR36" s="38">
        <v>10785.367085065156</v>
      </c>
      <c r="CS36" s="38">
        <v>11767.174551529282</v>
      </c>
      <c r="CT36" s="38">
        <v>13919.382061589395</v>
      </c>
      <c r="CU36" s="38">
        <v>15893.360821235983</v>
      </c>
      <c r="CV36" s="38">
        <v>21244.053367675613</v>
      </c>
      <c r="CW36" s="38">
        <v>23614.752090552378</v>
      </c>
      <c r="CX36" s="38">
        <v>25267.461981782337</v>
      </c>
      <c r="CY36" s="38">
        <v>30979.939379233427</v>
      </c>
      <c r="CZ36" s="38">
        <v>45196.182360060928</v>
      </c>
      <c r="DA36" s="38">
        <v>54060.928313717908</v>
      </c>
      <c r="DB36" s="38">
        <v>64867.847581067996</v>
      </c>
      <c r="DC36" s="38">
        <v>86414.41249336132</v>
      </c>
      <c r="DD36" s="38">
        <v>10867.582544710931</v>
      </c>
      <c r="DE36" s="38">
        <v>11763.294225587842</v>
      </c>
      <c r="DF36" s="38">
        <v>13796.171359974034</v>
      </c>
      <c r="DG36" s="38">
        <v>15808.274670198394</v>
      </c>
      <c r="DH36" s="38">
        <v>21103.136704523477</v>
      </c>
      <c r="DI36" s="38">
        <v>23631.660862258363</v>
      </c>
      <c r="DJ36" s="38">
        <v>24843.918952497319</v>
      </c>
      <c r="DK36" s="38">
        <v>30695.532959205961</v>
      </c>
      <c r="DL36" s="38">
        <v>45035.508219790194</v>
      </c>
      <c r="DM36" s="38">
        <v>54154.930908070259</v>
      </c>
      <c r="DN36" s="38">
        <v>64541.131788058126</v>
      </c>
      <c r="DO36" s="38">
        <v>86644.401134100335</v>
      </c>
      <c r="DP36" s="38">
        <v>9513.8141273616911</v>
      </c>
      <c r="DQ36" s="38">
        <v>12408.160735268886</v>
      </c>
      <c r="DR36" s="38">
        <v>13749.189435346323</v>
      </c>
      <c r="DS36" s="38">
        <v>16774.811605220148</v>
      </c>
      <c r="DT36" s="38">
        <v>19747.968043931414</v>
      </c>
      <c r="DU36" s="38">
        <v>23755.181275047897</v>
      </c>
      <c r="DV36" s="38">
        <v>27448.583245373236</v>
      </c>
      <c r="DW36" s="38">
        <v>29656.432673737581</v>
      </c>
      <c r="DX36" s="38">
        <v>36676.251010163331</v>
      </c>
      <c r="DY36" s="38">
        <v>53432.068733247652</v>
      </c>
      <c r="DZ36" s="38">
        <v>62413.537589650172</v>
      </c>
      <c r="EA36" s="38">
        <v>75151.65560956292</v>
      </c>
      <c r="EB36" s="38">
        <v>100254.96794865103</v>
      </c>
      <c r="EC36" s="38"/>
    </row>
    <row r="37" spans="1:168" x14ac:dyDescent="0.25">
      <c r="A37" t="s">
        <v>2</v>
      </c>
      <c r="B37" s="30" t="s">
        <v>3</v>
      </c>
      <c r="C37" s="30"/>
      <c r="E37">
        <v>35</v>
      </c>
      <c r="F37" s="37">
        <v>1.47</v>
      </c>
      <c r="G37" s="37">
        <v>1.5721041155711768</v>
      </c>
      <c r="H37">
        <v>1.58</v>
      </c>
      <c r="I37" s="37">
        <v>1.5980284967851413</v>
      </c>
      <c r="J37" s="37">
        <v>1.5985086251344607</v>
      </c>
      <c r="K37" s="37">
        <v>1.6229699734135394</v>
      </c>
      <c r="L37" s="37">
        <v>1.6844532052810646</v>
      </c>
      <c r="M37" s="37">
        <v>1.7213144575376833</v>
      </c>
      <c r="N37" s="37">
        <v>1.7575048631612227</v>
      </c>
      <c r="O37" s="37">
        <v>1.6292093159389778</v>
      </c>
      <c r="P37" s="37">
        <v>1.6490441136235925</v>
      </c>
      <c r="Q37" s="37">
        <v>1.4784885697678696</v>
      </c>
      <c r="R37" s="37">
        <v>1.392418411318296</v>
      </c>
      <c r="S37" s="37">
        <v>1.4745795344467838</v>
      </c>
      <c r="T37" s="37">
        <v>1.4699101339501628</v>
      </c>
      <c r="U37" s="37">
        <v>1.5228948813278143</v>
      </c>
      <c r="V37" s="37">
        <v>1.5832495759518683</v>
      </c>
      <c r="W37" s="37">
        <v>1.5517735024188373</v>
      </c>
      <c r="X37" s="37">
        <v>1.6067079734255003</v>
      </c>
      <c r="Y37" s="37">
        <v>1.5899800921559251</v>
      </c>
      <c r="Z37" s="37">
        <v>1.6719041685643705</v>
      </c>
      <c r="AA37" s="37">
        <v>1.7300708367124413</v>
      </c>
      <c r="AB37" s="37">
        <v>1.7192105296922884</v>
      </c>
      <c r="AC37" s="37">
        <v>1.6707092283396079</v>
      </c>
      <c r="AD37" s="37">
        <v>1.6924784839848728</v>
      </c>
      <c r="AE37" s="37">
        <v>1.5471809630964779</v>
      </c>
      <c r="AF37" s="37">
        <v>1.4688590820593541</v>
      </c>
      <c r="AG37" s="37">
        <v>1.4733836053274476</v>
      </c>
      <c r="AH37" s="37">
        <v>1.4954278497764792</v>
      </c>
      <c r="AI37" s="37">
        <v>1.5420934436599969</v>
      </c>
      <c r="AJ37" s="37">
        <v>1.6408317489858175</v>
      </c>
      <c r="AK37" s="37">
        <v>1.6078517499295311</v>
      </c>
      <c r="AL37" s="37">
        <v>1.5745604470169376</v>
      </c>
      <c r="AM37" s="37">
        <v>1.6449578654646022</v>
      </c>
      <c r="AN37" s="37">
        <v>1.6889500787930198</v>
      </c>
      <c r="AO37" s="37">
        <v>1.772316990746396</v>
      </c>
      <c r="AP37" s="37">
        <v>1.7306567661632803</v>
      </c>
      <c r="AQ37" s="37">
        <v>1.637911308569217</v>
      </c>
      <c r="AR37" s="37">
        <v>1.6856001839275652</v>
      </c>
      <c r="AS37" s="37">
        <v>1.5552561604922732</v>
      </c>
      <c r="AT37" s="37">
        <v>1.4893296400361269</v>
      </c>
      <c r="AU37" s="37">
        <v>1.5019891271196752</v>
      </c>
      <c r="AV37" s="37">
        <v>1.7080653172414846</v>
      </c>
      <c r="AW37" s="37">
        <v>1.7649842969902008</v>
      </c>
      <c r="AX37" s="37">
        <v>1.791484940843828</v>
      </c>
      <c r="AY37" s="37">
        <v>1.7044117372060559</v>
      </c>
      <c r="AZ37" s="37">
        <v>1.7632076037243067</v>
      </c>
      <c r="BA37" s="37">
        <v>1.7620999359342875</v>
      </c>
      <c r="BB37" s="37">
        <v>1.8570500704602384</v>
      </c>
      <c r="BC37" s="37">
        <v>1.9168965991835945</v>
      </c>
      <c r="BD37" s="37">
        <v>1.9013851441164087</v>
      </c>
      <c r="BE37" s="37">
        <v>1.8183441603271717</v>
      </c>
      <c r="BF37" s="37">
        <v>1.8979614949951669</v>
      </c>
      <c r="BG37" s="37">
        <v>1.6936537473055024</v>
      </c>
      <c r="BH37" s="37">
        <v>1.6458022772007017</v>
      </c>
      <c r="BI37" s="37">
        <v>1.4656518882181377</v>
      </c>
      <c r="CF37" s="37">
        <v>1.5917397378089768</v>
      </c>
      <c r="CG37" s="37">
        <v>1.619448940081017</v>
      </c>
      <c r="CH37" s="37">
        <v>1.6735294126781892</v>
      </c>
      <c r="CI37" s="37">
        <v>1.6326299635841846</v>
      </c>
      <c r="CJ37" s="37">
        <v>1.6029656239096417</v>
      </c>
      <c r="CK37" s="37">
        <v>1.7272961662795427</v>
      </c>
      <c r="CL37" s="37">
        <v>1.7297295845928877</v>
      </c>
      <c r="CM37" s="37">
        <v>1.7252013721816915</v>
      </c>
      <c r="CN37" s="37">
        <v>1.7540951532906048</v>
      </c>
      <c r="CO37" s="37">
        <v>1.6996723522530703</v>
      </c>
      <c r="CP37" s="37">
        <v>1.7936026223186718</v>
      </c>
      <c r="CQ37" s="37">
        <v>1.6901894038647995</v>
      </c>
      <c r="CR37" s="37">
        <v>1.5805415096064306</v>
      </c>
      <c r="CS37" s="37">
        <v>1.6101933294331385</v>
      </c>
      <c r="CT37" s="37">
        <v>1.6937679431004722</v>
      </c>
      <c r="CU37" s="37">
        <v>1.6259709090684258</v>
      </c>
      <c r="CV37" s="37">
        <v>1.6332661987786028</v>
      </c>
      <c r="CW37" s="37">
        <v>1.6754142161258732</v>
      </c>
      <c r="CX37" s="37">
        <v>1.7729134050556614</v>
      </c>
      <c r="CY37" s="37">
        <v>1.7534866873316024</v>
      </c>
      <c r="CZ37" s="37">
        <v>1.7788254580520397</v>
      </c>
      <c r="DA37" s="37">
        <v>1.7809545371696514</v>
      </c>
      <c r="DB37" s="37">
        <v>1.8609132897664127</v>
      </c>
      <c r="DC37" s="37">
        <v>1.7421953845869769</v>
      </c>
      <c r="DD37" s="37">
        <v>1.6138518049037855</v>
      </c>
      <c r="DE37" s="37">
        <v>1.6062889675946908</v>
      </c>
      <c r="DF37" s="37">
        <v>1.6532461465712183</v>
      </c>
      <c r="DG37" s="37">
        <v>1.5993593110454638</v>
      </c>
      <c r="DH37" s="37">
        <v>1.6077921865438094</v>
      </c>
      <c r="DI37" s="37">
        <v>1.700394764201</v>
      </c>
      <c r="DJ37" s="37">
        <v>1.7116312919126317</v>
      </c>
      <c r="DK37" s="37">
        <v>1.7068408866160458</v>
      </c>
      <c r="DL37" s="37">
        <v>1.7754068256586204</v>
      </c>
      <c r="DM37" s="37">
        <v>1.7971323861430841</v>
      </c>
      <c r="DN37" s="37">
        <v>1.8554354859598681</v>
      </c>
      <c r="DO37" s="37">
        <v>1.7</v>
      </c>
      <c r="DP37" s="37">
        <v>1.7087387801562515</v>
      </c>
      <c r="DQ37" s="37">
        <v>1.7745071473857787</v>
      </c>
      <c r="DR37" s="37">
        <v>1.7228658784970428</v>
      </c>
      <c r="DS37" s="37">
        <v>1.8138026064712622</v>
      </c>
      <c r="DT37" s="37">
        <v>1.765304493930669</v>
      </c>
      <c r="DU37" s="37">
        <v>1.8001188252576605</v>
      </c>
      <c r="DV37" s="37">
        <v>1.8348841883687865</v>
      </c>
      <c r="DW37" s="37">
        <v>1.8586342753130936</v>
      </c>
      <c r="DX37" s="37">
        <v>1.8506205578713755</v>
      </c>
      <c r="DY37" s="37">
        <v>1.9037498191628783</v>
      </c>
      <c r="DZ37" s="37">
        <v>1.8364008622184886</v>
      </c>
      <c r="EA37" s="37">
        <v>1.9315839423339851</v>
      </c>
      <c r="EB37" s="37">
        <v>1.8463560208988896</v>
      </c>
      <c r="EC37" s="37"/>
    </row>
    <row r="38" spans="1:168" x14ac:dyDescent="0.25">
      <c r="C38" s="30"/>
      <c r="E38" s="4">
        <v>36</v>
      </c>
    </row>
    <row r="39" spans="1:168" x14ac:dyDescent="0.25">
      <c r="A39" s="158" t="s">
        <v>61</v>
      </c>
      <c r="B39" s="158"/>
      <c r="C39" s="158"/>
      <c r="E39">
        <v>37</v>
      </c>
    </row>
    <row r="40" spans="1:168" ht="18" x14ac:dyDescent="0.35">
      <c r="A40" s="3" t="s">
        <v>64</v>
      </c>
      <c r="B40" s="32" t="s">
        <v>9</v>
      </c>
      <c r="C40" s="32" t="s">
        <v>13</v>
      </c>
      <c r="E40">
        <v>38</v>
      </c>
      <c r="F40">
        <v>1.532</v>
      </c>
      <c r="G40">
        <v>1.8280000000000001</v>
      </c>
      <c r="H40">
        <v>2.3519999999999999</v>
      </c>
      <c r="I40" s="27">
        <v>2.63</v>
      </c>
      <c r="J40">
        <v>3.3839999999999999</v>
      </c>
      <c r="K40">
        <v>3.7770000000000001</v>
      </c>
      <c r="L40">
        <v>4.9180000000000001</v>
      </c>
      <c r="M40" s="27">
        <v>5.5</v>
      </c>
      <c r="N40">
        <v>5.9560000000000004</v>
      </c>
      <c r="O40">
        <v>7.3550000000000004</v>
      </c>
      <c r="P40">
        <v>10.164</v>
      </c>
      <c r="Q40" s="27">
        <v>11.91</v>
      </c>
      <c r="R40">
        <v>13.954000000000001</v>
      </c>
      <c r="S40">
        <v>18.062999999999999</v>
      </c>
      <c r="T40">
        <v>1.5449999999999999</v>
      </c>
      <c r="U40">
        <v>1.843</v>
      </c>
      <c r="V40" s="27">
        <v>2.36</v>
      </c>
      <c r="W40">
        <v>2.5049999999999999</v>
      </c>
      <c r="X40" s="27">
        <v>3.4</v>
      </c>
      <c r="Y40">
        <v>3.7240000000000002</v>
      </c>
      <c r="Z40">
        <v>4.8319999999999999</v>
      </c>
      <c r="AA40">
        <v>5.6660000000000004</v>
      </c>
      <c r="AB40">
        <v>5.9359999999999999</v>
      </c>
      <c r="AC40">
        <v>7.9240000000000004</v>
      </c>
      <c r="AD40" s="27">
        <v>10.84</v>
      </c>
      <c r="AE40">
        <v>13.077999999999999</v>
      </c>
      <c r="AF40">
        <v>15.603999999999999</v>
      </c>
      <c r="AG40">
        <v>18.541</v>
      </c>
      <c r="AH40">
        <v>1.5780000000000001</v>
      </c>
      <c r="AI40">
        <v>1.8740000000000001</v>
      </c>
      <c r="AJ40" s="27">
        <v>2.46</v>
      </c>
      <c r="AK40">
        <v>2.6179999999999999</v>
      </c>
      <c r="AL40">
        <v>3.3069999999999999</v>
      </c>
      <c r="AM40">
        <v>3.8969999999999998</v>
      </c>
      <c r="AN40">
        <v>4.8719999999999999</v>
      </c>
      <c r="AO40">
        <v>5.8319999999999999</v>
      </c>
      <c r="AP40">
        <v>5.9889999999999999</v>
      </c>
      <c r="AQ40">
        <v>7.7060000000000004</v>
      </c>
      <c r="AR40">
        <v>10.781000000000001</v>
      </c>
      <c r="AS40">
        <v>13.135999999999999</v>
      </c>
      <c r="AT40">
        <v>15.832000000000001</v>
      </c>
      <c r="AU40">
        <v>19.047000000000001</v>
      </c>
      <c r="AV40">
        <v>2.036</v>
      </c>
      <c r="AW40">
        <v>2.4489999999999998</v>
      </c>
      <c r="AX40">
        <v>3.0790000000000002</v>
      </c>
      <c r="AY40">
        <v>3.2130000000000001</v>
      </c>
      <c r="AZ40">
        <v>4.1980000000000004</v>
      </c>
      <c r="BA40">
        <v>4.9409999999999998</v>
      </c>
      <c r="BB40">
        <v>5.9989999999999997</v>
      </c>
      <c r="BC40">
        <v>7.1689999999999996</v>
      </c>
      <c r="BD40">
        <v>7.7519999999999998</v>
      </c>
      <c r="BE40">
        <v>9.9629999999999992</v>
      </c>
      <c r="BF40">
        <v>13.718999999999999</v>
      </c>
      <c r="BG40">
        <v>15.676</v>
      </c>
      <c r="BH40">
        <v>19.753</v>
      </c>
      <c r="BI40" s="27">
        <v>7.81</v>
      </c>
      <c r="CF40">
        <v>2.298</v>
      </c>
      <c r="CG40">
        <v>2.5419999999999998</v>
      </c>
      <c r="CH40">
        <v>3.1230000000000002</v>
      </c>
      <c r="CI40">
        <v>3.4510000000000001</v>
      </c>
      <c r="CJ40">
        <v>4.4989999999999997</v>
      </c>
      <c r="CK40">
        <v>5.3940000000000001</v>
      </c>
      <c r="CL40">
        <v>5.681</v>
      </c>
      <c r="CM40">
        <v>6.9210000000000003</v>
      </c>
      <c r="CN40">
        <v>10.407999999999999</v>
      </c>
      <c r="CO40">
        <v>11.896000000000001</v>
      </c>
      <c r="CP40">
        <v>15.115</v>
      </c>
      <c r="CQ40">
        <v>18.698</v>
      </c>
      <c r="CR40">
        <v>2.2869999999999999</v>
      </c>
      <c r="CS40">
        <v>2.5419999999999998</v>
      </c>
      <c r="CT40">
        <v>3.1629999999999998</v>
      </c>
      <c r="CU40">
        <v>3.4670000000000001</v>
      </c>
      <c r="CV40">
        <v>4.6550000000000002</v>
      </c>
      <c r="CW40">
        <v>5.3079999999999998</v>
      </c>
      <c r="CX40" s="27">
        <v>6.01</v>
      </c>
      <c r="CY40">
        <v>7.2880000000000003</v>
      </c>
      <c r="CZ40">
        <v>10.786</v>
      </c>
      <c r="DA40">
        <v>12.917</v>
      </c>
      <c r="DB40">
        <v>16.195</v>
      </c>
      <c r="DC40">
        <v>20.198</v>
      </c>
      <c r="DD40">
        <v>2.3530000000000002</v>
      </c>
      <c r="DE40">
        <v>2.5350000000000001</v>
      </c>
      <c r="DF40" s="27">
        <v>3.06</v>
      </c>
      <c r="DG40">
        <v>3.3919999999999999</v>
      </c>
      <c r="DH40">
        <v>4.5519999999999996</v>
      </c>
      <c r="DI40">
        <v>5.391</v>
      </c>
      <c r="DJ40">
        <v>5.7050000000000001</v>
      </c>
      <c r="DK40">
        <v>7.0289999999999999</v>
      </c>
      <c r="DL40">
        <v>10.727</v>
      </c>
      <c r="DM40">
        <v>13.057</v>
      </c>
      <c r="DN40">
        <v>16.065999999999999</v>
      </c>
      <c r="DO40">
        <v>20.501000000000001</v>
      </c>
      <c r="DP40">
        <v>2.181</v>
      </c>
      <c r="DQ40">
        <v>2.9540000000000002</v>
      </c>
      <c r="DR40">
        <v>3.1779999999999999</v>
      </c>
      <c r="DS40">
        <v>4.0819999999999999</v>
      </c>
      <c r="DT40">
        <v>4.6769999999999996</v>
      </c>
      <c r="DU40">
        <v>5.7370000000000001</v>
      </c>
      <c r="DV40">
        <v>6.7569999999999997</v>
      </c>
      <c r="DW40">
        <v>7.3949999999999996</v>
      </c>
      <c r="DX40">
        <v>9.1059999999999999</v>
      </c>
      <c r="DY40">
        <v>13.647</v>
      </c>
      <c r="DZ40">
        <v>15.377000000000001</v>
      </c>
      <c r="EA40">
        <v>19.475000000000001</v>
      </c>
      <c r="EB40">
        <v>24.834</v>
      </c>
    </row>
    <row r="41" spans="1:168" ht="18" x14ac:dyDescent="0.35">
      <c r="A41" s="3" t="s">
        <v>62</v>
      </c>
      <c r="B41" s="32" t="s">
        <v>8</v>
      </c>
      <c r="C41" s="32" t="s">
        <v>13</v>
      </c>
      <c r="E41">
        <v>39</v>
      </c>
      <c r="F41">
        <v>1.323</v>
      </c>
      <c r="G41">
        <v>1.5449999999999999</v>
      </c>
      <c r="H41">
        <v>1.901</v>
      </c>
      <c r="I41">
        <v>2.0379999999999998</v>
      </c>
      <c r="J41">
        <v>2.6059999999999999</v>
      </c>
      <c r="K41">
        <v>2.9580000000000002</v>
      </c>
      <c r="L41">
        <v>3.7229999999999999</v>
      </c>
      <c r="M41">
        <v>4.1289999999999996</v>
      </c>
      <c r="N41">
        <v>4.335</v>
      </c>
      <c r="O41">
        <v>5.8170000000000002</v>
      </c>
      <c r="P41">
        <v>8.1920000000000002</v>
      </c>
      <c r="Q41">
        <v>10.679</v>
      </c>
      <c r="R41">
        <v>13.266999999999999</v>
      </c>
      <c r="S41">
        <v>16.032</v>
      </c>
      <c r="T41">
        <v>1.3340000000000001</v>
      </c>
      <c r="U41">
        <v>1.5529999999999999</v>
      </c>
      <c r="V41" s="27">
        <v>1.9</v>
      </c>
      <c r="W41">
        <v>2.0249999999999999</v>
      </c>
      <c r="X41">
        <v>2.6110000000000002</v>
      </c>
      <c r="Y41">
        <v>2.99</v>
      </c>
      <c r="Z41">
        <v>3.7090000000000001</v>
      </c>
      <c r="AA41" s="27">
        <v>4.12</v>
      </c>
      <c r="AB41">
        <v>4.3540000000000001</v>
      </c>
      <c r="AC41">
        <v>5.8570000000000002</v>
      </c>
      <c r="AD41">
        <v>8.2889999999999997</v>
      </c>
      <c r="AE41">
        <v>10.664999999999999</v>
      </c>
      <c r="AF41">
        <v>13.351000000000001</v>
      </c>
      <c r="AG41">
        <v>16.157</v>
      </c>
      <c r="AH41">
        <v>1.3340000000000001</v>
      </c>
      <c r="AI41">
        <v>1.5529999999999999</v>
      </c>
      <c r="AJ41" s="27">
        <v>1.9</v>
      </c>
      <c r="AK41">
        <v>2.0249999999999999</v>
      </c>
      <c r="AL41">
        <v>2.6110000000000002</v>
      </c>
      <c r="AM41">
        <v>2.99</v>
      </c>
      <c r="AN41">
        <v>3.7090000000000001</v>
      </c>
      <c r="AO41">
        <v>4.1189999999999998</v>
      </c>
      <c r="AP41">
        <v>4.3540000000000001</v>
      </c>
      <c r="AQ41">
        <v>5.8570000000000002</v>
      </c>
      <c r="AR41">
        <v>8.2889999999999997</v>
      </c>
      <c r="AS41">
        <v>10.666</v>
      </c>
      <c r="AT41">
        <v>13.352</v>
      </c>
      <c r="AU41">
        <v>16.158999999999999</v>
      </c>
      <c r="AV41">
        <v>1.5640000000000001</v>
      </c>
      <c r="AW41">
        <v>1.8240000000000001</v>
      </c>
      <c r="AX41">
        <v>2.2559999999999998</v>
      </c>
      <c r="AY41">
        <v>2.4729999999999999</v>
      </c>
      <c r="AZ41">
        <v>3.105</v>
      </c>
      <c r="BA41">
        <v>3.6960000000000002</v>
      </c>
      <c r="BB41">
        <v>4.2960000000000003</v>
      </c>
      <c r="BC41">
        <v>4.8529999999999998</v>
      </c>
      <c r="BD41">
        <v>5.2460000000000004</v>
      </c>
      <c r="BE41" s="27">
        <v>7.05</v>
      </c>
      <c r="BF41">
        <v>9.4160000000000004</v>
      </c>
      <c r="BG41">
        <v>11.926</v>
      </c>
      <c r="BH41">
        <v>15.388</v>
      </c>
      <c r="BI41">
        <v>17.018000000000001</v>
      </c>
      <c r="CF41">
        <v>1.8939999999999999</v>
      </c>
      <c r="CG41">
        <v>2.008</v>
      </c>
      <c r="CH41">
        <v>2.3929999999999998</v>
      </c>
      <c r="CI41">
        <v>2.7519999999999998</v>
      </c>
      <c r="CJ41">
        <v>3.7029999999999998</v>
      </c>
      <c r="CK41">
        <v>4.0949999999999998</v>
      </c>
      <c r="CL41">
        <v>4.2549999999999999</v>
      </c>
      <c r="CM41">
        <v>5.2009999999999996</v>
      </c>
      <c r="CN41">
        <v>7.8449999999999998</v>
      </c>
      <c r="CO41">
        <v>9.3629999999999995</v>
      </c>
      <c r="CP41">
        <v>11.385</v>
      </c>
      <c r="CQ41">
        <v>14.754</v>
      </c>
      <c r="CR41">
        <v>1.9019999999999999</v>
      </c>
      <c r="CS41" s="27">
        <v>2.0299999999999998</v>
      </c>
      <c r="CT41">
        <v>2.391</v>
      </c>
      <c r="CU41">
        <v>2.7959999999999998</v>
      </c>
      <c r="CV41">
        <v>3.7509999999999999</v>
      </c>
      <c r="CW41">
        <v>4.0839999999999996</v>
      </c>
      <c r="CX41">
        <v>4.2080000000000002</v>
      </c>
      <c r="CY41">
        <v>5.1779999999999999</v>
      </c>
      <c r="CZ41">
        <v>7.8810000000000002</v>
      </c>
      <c r="DA41">
        <v>9.4019999999999992</v>
      </c>
      <c r="DB41">
        <v>11.303000000000001</v>
      </c>
      <c r="DC41">
        <v>14.901999999999999</v>
      </c>
      <c r="DD41">
        <v>1.9019999999999999</v>
      </c>
      <c r="DE41">
        <v>2.0310000000000001</v>
      </c>
      <c r="DF41" s="27">
        <v>2.39</v>
      </c>
      <c r="DG41">
        <v>2.7959999999999998</v>
      </c>
      <c r="DH41">
        <v>3.7509999999999999</v>
      </c>
      <c r="DI41">
        <v>4.0830000000000002</v>
      </c>
      <c r="DJ41">
        <v>4.2140000000000004</v>
      </c>
      <c r="DK41">
        <v>5.1820000000000004</v>
      </c>
      <c r="DL41">
        <v>7.8819999999999997</v>
      </c>
      <c r="DM41">
        <v>9.4060000000000006</v>
      </c>
      <c r="DN41">
        <v>11.304</v>
      </c>
      <c r="DO41">
        <v>14.904999999999999</v>
      </c>
      <c r="DP41">
        <v>1.714</v>
      </c>
      <c r="DQ41">
        <v>2.2589999999999999</v>
      </c>
      <c r="DR41">
        <v>2.4849999999999999</v>
      </c>
      <c r="DS41">
        <v>3.0169999999999999</v>
      </c>
      <c r="DT41">
        <v>3.5390000000000001</v>
      </c>
      <c r="DU41">
        <v>4.3239999999999998</v>
      </c>
      <c r="DV41">
        <v>4.8940000000000001</v>
      </c>
      <c r="DW41">
        <v>5.2619999999999996</v>
      </c>
      <c r="DX41">
        <v>6.5110000000000001</v>
      </c>
      <c r="DY41">
        <v>9.4540000000000006</v>
      </c>
      <c r="DZ41">
        <v>11.064</v>
      </c>
      <c r="EA41">
        <v>13.394</v>
      </c>
      <c r="EB41">
        <v>18.053999999999998</v>
      </c>
    </row>
    <row r="42" spans="1:168" ht="18" x14ac:dyDescent="0.35">
      <c r="A42" s="3" t="s">
        <v>6</v>
      </c>
      <c r="B42" s="32" t="s">
        <v>7</v>
      </c>
      <c r="C42" s="32"/>
      <c r="E42">
        <v>40</v>
      </c>
    </row>
    <row r="43" spans="1:168" x14ac:dyDescent="0.25">
      <c r="A43" s="7"/>
      <c r="B43" s="7"/>
      <c r="C43" s="9"/>
      <c r="E43" s="4">
        <v>41</v>
      </c>
    </row>
    <row r="44" spans="1:168" x14ac:dyDescent="0.25">
      <c r="A44" s="158" t="s">
        <v>68</v>
      </c>
      <c r="B44" s="158"/>
      <c r="C44" s="158"/>
      <c r="E44">
        <v>42</v>
      </c>
    </row>
    <row r="45" spans="1:168" ht="18" x14ac:dyDescent="0.35">
      <c r="A45" s="3" t="s">
        <v>63</v>
      </c>
      <c r="B45" s="32" t="s">
        <v>22</v>
      </c>
      <c r="C45" s="32" t="s">
        <v>13</v>
      </c>
      <c r="E45">
        <v>43</v>
      </c>
      <c r="F45">
        <v>1.772</v>
      </c>
      <c r="G45" s="27">
        <v>2.11</v>
      </c>
      <c r="H45">
        <v>2.6709999999999998</v>
      </c>
      <c r="I45">
        <v>2.996</v>
      </c>
      <c r="J45">
        <v>3.8559999999999999</v>
      </c>
      <c r="K45">
        <v>4.3369999999999997</v>
      </c>
      <c r="L45">
        <v>5.5629999999999997</v>
      </c>
      <c r="M45">
        <v>6.4649999999999999</v>
      </c>
      <c r="N45">
        <v>7.1429999999999998</v>
      </c>
      <c r="O45">
        <v>8.6959999999999997</v>
      </c>
      <c r="P45">
        <v>11.798</v>
      </c>
      <c r="Q45">
        <v>13.771000000000001</v>
      </c>
      <c r="R45">
        <v>16.170999999999999</v>
      </c>
      <c r="S45">
        <v>20.844999999999999</v>
      </c>
      <c r="T45">
        <v>1.784</v>
      </c>
      <c r="U45">
        <v>2.1280000000000001</v>
      </c>
      <c r="V45">
        <v>2.6829999999999998</v>
      </c>
      <c r="W45">
        <v>2.875</v>
      </c>
      <c r="X45">
        <v>3.879</v>
      </c>
      <c r="Y45">
        <v>4.2839999999999998</v>
      </c>
      <c r="Z45" s="27">
        <v>5.49</v>
      </c>
      <c r="AA45">
        <v>6.5419999999999998</v>
      </c>
      <c r="AB45">
        <v>7.0250000000000004</v>
      </c>
      <c r="AC45">
        <v>9.1039999999999992</v>
      </c>
      <c r="AD45">
        <v>12.401</v>
      </c>
      <c r="AE45" s="27">
        <v>14.77</v>
      </c>
      <c r="AF45">
        <v>17.64</v>
      </c>
      <c r="AG45">
        <v>21.088999999999999</v>
      </c>
      <c r="AH45">
        <v>1.8180000000000001</v>
      </c>
      <c r="AI45">
        <v>2.1589999999999998</v>
      </c>
      <c r="AJ45">
        <v>2.7879999999999998</v>
      </c>
      <c r="AK45" s="27">
        <v>2.99</v>
      </c>
      <c r="AL45">
        <v>3.7879999999999998</v>
      </c>
      <c r="AM45">
        <v>4.4530000000000003</v>
      </c>
      <c r="AN45">
        <v>5.5410000000000004</v>
      </c>
      <c r="AO45">
        <v>6.7169999999999996</v>
      </c>
      <c r="AP45">
        <v>7.0780000000000003</v>
      </c>
      <c r="AQ45">
        <v>8.8919999999999995</v>
      </c>
      <c r="AR45">
        <v>12.343999999999999</v>
      </c>
      <c r="AS45">
        <v>14.842000000000001</v>
      </c>
      <c r="AT45">
        <v>17.890999999999998</v>
      </c>
      <c r="AU45">
        <v>21.574999999999999</v>
      </c>
      <c r="AV45">
        <v>2.3279999999999998</v>
      </c>
      <c r="AW45">
        <v>2.786</v>
      </c>
      <c r="AX45" s="27">
        <v>3.47</v>
      </c>
      <c r="AY45">
        <v>3.5870000000000002</v>
      </c>
      <c r="AZ45" s="27">
        <v>4.7</v>
      </c>
      <c r="BA45">
        <v>5.5540000000000003</v>
      </c>
      <c r="BB45">
        <v>6.8010000000000002</v>
      </c>
      <c r="BC45">
        <v>8.2319999999999993</v>
      </c>
      <c r="BD45">
        <v>9.0169999999999995</v>
      </c>
      <c r="BE45">
        <v>11.372999999999999</v>
      </c>
      <c r="BF45">
        <v>15.569000000000001</v>
      </c>
      <c r="BG45">
        <v>17.728000000000002</v>
      </c>
      <c r="BH45">
        <v>22.169</v>
      </c>
      <c r="BI45">
        <v>26.709</v>
      </c>
      <c r="CF45">
        <v>2.6139999999999999</v>
      </c>
      <c r="CG45">
        <v>2.8980000000000001</v>
      </c>
      <c r="CH45">
        <v>3.5649999999999999</v>
      </c>
      <c r="CI45">
        <v>3.9710000000000001</v>
      </c>
      <c r="CJ45">
        <v>5.1340000000000003</v>
      </c>
      <c r="CK45">
        <v>6.3029999999999999</v>
      </c>
      <c r="CL45">
        <v>6.7759999999999998</v>
      </c>
      <c r="CM45">
        <v>8.1359999999999992</v>
      </c>
      <c r="CN45" s="27">
        <v>11.88</v>
      </c>
      <c r="CO45">
        <v>13.475</v>
      </c>
      <c r="CP45">
        <v>17.148</v>
      </c>
      <c r="CQ45" s="27">
        <v>21.27</v>
      </c>
      <c r="CR45">
        <v>2.6070000000000002</v>
      </c>
      <c r="CS45">
        <v>2.9020000000000001</v>
      </c>
      <c r="CT45">
        <v>3.6110000000000002</v>
      </c>
      <c r="CU45">
        <v>3.9940000000000002</v>
      </c>
      <c r="CV45" s="27">
        <v>5.3</v>
      </c>
      <c r="CW45">
        <v>6.1449999999999996</v>
      </c>
      <c r="CX45">
        <v>7.0179999999999998</v>
      </c>
      <c r="CY45">
        <v>8.4160000000000004</v>
      </c>
      <c r="CZ45">
        <v>12.195</v>
      </c>
      <c r="DA45">
        <v>14.436999999999999</v>
      </c>
      <c r="DB45">
        <v>18.123999999999999</v>
      </c>
      <c r="DC45" s="27">
        <v>22.52</v>
      </c>
      <c r="DD45">
        <v>2.6720000000000002</v>
      </c>
      <c r="DE45">
        <v>2.895</v>
      </c>
      <c r="DF45" s="27">
        <v>3.51</v>
      </c>
      <c r="DG45">
        <v>3.919</v>
      </c>
      <c r="DH45" s="27">
        <v>5.2</v>
      </c>
      <c r="DI45">
        <v>6.2389999999999999</v>
      </c>
      <c r="DJ45">
        <v>6.7249999999999996</v>
      </c>
      <c r="DK45">
        <v>8.157</v>
      </c>
      <c r="DL45">
        <v>12.151</v>
      </c>
      <c r="DM45">
        <v>14.582000000000001</v>
      </c>
      <c r="DN45">
        <v>18.027999999999999</v>
      </c>
      <c r="DO45">
        <v>22.827999999999999</v>
      </c>
      <c r="DP45">
        <v>2.5019999999999998</v>
      </c>
      <c r="DQ45">
        <v>3.3479999999999999</v>
      </c>
      <c r="DR45">
        <v>3.5510000000000002</v>
      </c>
      <c r="DS45" s="27">
        <v>4.57</v>
      </c>
      <c r="DT45">
        <v>5.266</v>
      </c>
      <c r="DU45">
        <v>6.5289999999999999</v>
      </c>
      <c r="DV45">
        <v>7.7590000000000003</v>
      </c>
      <c r="DW45">
        <v>8.5739999999999998</v>
      </c>
      <c r="DX45" s="27">
        <v>10.44</v>
      </c>
      <c r="DY45">
        <v>15.393000000000001</v>
      </c>
      <c r="DZ45">
        <v>17.256</v>
      </c>
      <c r="EA45" s="27">
        <v>21.83</v>
      </c>
      <c r="EB45">
        <v>27.661999999999999</v>
      </c>
    </row>
    <row r="46" spans="1:168" ht="18" x14ac:dyDescent="0.35">
      <c r="A46" s="3" t="s">
        <v>65</v>
      </c>
      <c r="B46" s="32" t="s">
        <v>23</v>
      </c>
      <c r="C46" s="32" t="s">
        <v>13</v>
      </c>
      <c r="E46">
        <v>44</v>
      </c>
      <c r="F46">
        <v>1.3340000000000001</v>
      </c>
      <c r="G46">
        <v>1.5469999999999999</v>
      </c>
      <c r="H46">
        <v>1.8819999999999999</v>
      </c>
      <c r="I46">
        <v>2.0190000000000001</v>
      </c>
      <c r="J46">
        <v>2.5859999999999999</v>
      </c>
      <c r="K46">
        <v>2.9569999999999999</v>
      </c>
      <c r="L46">
        <v>3.6749999999999998</v>
      </c>
      <c r="M46">
        <v>4.1710000000000003</v>
      </c>
      <c r="N46">
        <v>4.4740000000000002</v>
      </c>
      <c r="O46">
        <v>5.9059999999999997</v>
      </c>
      <c r="P46">
        <v>8.0649999999999995</v>
      </c>
      <c r="Q46">
        <v>10.477</v>
      </c>
      <c r="R46">
        <v>13.045999999999999</v>
      </c>
      <c r="S46">
        <v>15.782</v>
      </c>
      <c r="T46">
        <v>1.345</v>
      </c>
      <c r="U46">
        <v>1.556</v>
      </c>
      <c r="V46">
        <v>1.8839999999999999</v>
      </c>
      <c r="W46">
        <v>2.0059999999999998</v>
      </c>
      <c r="X46">
        <v>2.5920000000000001</v>
      </c>
      <c r="Y46">
        <v>2.99</v>
      </c>
      <c r="Z46">
        <v>3.665</v>
      </c>
      <c r="AA46">
        <v>4.1689999999999996</v>
      </c>
      <c r="AB46">
        <v>4.4980000000000002</v>
      </c>
      <c r="AC46">
        <v>5.9489999999999998</v>
      </c>
      <c r="AD46">
        <v>8.1530000000000005</v>
      </c>
      <c r="AE46">
        <v>10.483000000000001</v>
      </c>
      <c r="AF46">
        <v>13.124000000000001</v>
      </c>
      <c r="AG46" s="27">
        <v>15.9</v>
      </c>
      <c r="AH46">
        <v>1.345</v>
      </c>
      <c r="AI46">
        <v>1.556</v>
      </c>
      <c r="AJ46">
        <v>1.8839999999999999</v>
      </c>
      <c r="AK46">
        <v>2.0070000000000001</v>
      </c>
      <c r="AL46">
        <v>2.5920000000000001</v>
      </c>
      <c r="AM46">
        <v>2.99</v>
      </c>
      <c r="AN46">
        <v>3.665</v>
      </c>
      <c r="AO46">
        <v>4.1689999999999996</v>
      </c>
      <c r="AP46">
        <v>4.4969999999999999</v>
      </c>
      <c r="AQ46">
        <v>5.9489999999999998</v>
      </c>
      <c r="AR46">
        <v>8.1530000000000005</v>
      </c>
      <c r="AS46">
        <v>10.484</v>
      </c>
      <c r="AT46">
        <v>13.124000000000001</v>
      </c>
      <c r="AU46">
        <v>15.901999999999999</v>
      </c>
      <c r="AV46">
        <v>1.542</v>
      </c>
      <c r="AW46" s="27">
        <v>1.79</v>
      </c>
      <c r="AX46">
        <v>2.1970000000000001</v>
      </c>
      <c r="AY46">
        <v>2.3940000000000001</v>
      </c>
      <c r="AZ46">
        <v>3.0230000000000001</v>
      </c>
      <c r="BA46">
        <v>3.593</v>
      </c>
      <c r="BB46">
        <v>4.1959999999999997</v>
      </c>
      <c r="BC46">
        <v>4.7960000000000003</v>
      </c>
      <c r="BD46">
        <v>5.2629999999999999</v>
      </c>
      <c r="BE46">
        <v>6.9610000000000003</v>
      </c>
      <c r="BF46">
        <v>9.2560000000000002</v>
      </c>
      <c r="BG46" s="27">
        <v>11.71</v>
      </c>
      <c r="BH46">
        <v>15.07</v>
      </c>
      <c r="BI46">
        <v>17.920999999999999</v>
      </c>
      <c r="CF46">
        <v>1.88</v>
      </c>
      <c r="CG46">
        <v>1.992</v>
      </c>
      <c r="CH46">
        <v>2.3780000000000001</v>
      </c>
      <c r="CI46">
        <v>2.7639999999999998</v>
      </c>
      <c r="CJ46">
        <v>3.6720000000000002</v>
      </c>
      <c r="CK46">
        <v>4.1539999999999999</v>
      </c>
      <c r="CL46">
        <v>4.4080000000000004</v>
      </c>
      <c r="CM46">
        <v>5.3159999999999998</v>
      </c>
      <c r="CN46">
        <v>7.7469999999999999</v>
      </c>
      <c r="CO46">
        <v>9.1609999999999996</v>
      </c>
      <c r="CP46">
        <v>11.105</v>
      </c>
      <c r="CQ46">
        <v>14.494999999999999</v>
      </c>
      <c r="CR46">
        <v>1.889</v>
      </c>
      <c r="CS46">
        <v>2.0129999999999999</v>
      </c>
      <c r="CT46">
        <v>2.3769999999999998</v>
      </c>
      <c r="CU46">
        <v>2.8039999999999998</v>
      </c>
      <c r="CV46">
        <v>3.7160000000000002</v>
      </c>
      <c r="CW46">
        <v>4.149</v>
      </c>
      <c r="CX46">
        <v>4.3739999999999997</v>
      </c>
      <c r="CY46">
        <v>5.3049999999999997</v>
      </c>
      <c r="CZ46">
        <v>7.7850000000000001</v>
      </c>
      <c r="DA46">
        <v>9.1989999999999998</v>
      </c>
      <c r="DB46">
        <v>11.045999999999999</v>
      </c>
      <c r="DC46">
        <v>14.641999999999999</v>
      </c>
      <c r="DD46">
        <v>1.889</v>
      </c>
      <c r="DE46">
        <v>2.0129999999999999</v>
      </c>
      <c r="DF46">
        <v>2.3759999999999999</v>
      </c>
      <c r="DG46">
        <v>2.8039999999999998</v>
      </c>
      <c r="DH46">
        <v>3.7160000000000002</v>
      </c>
      <c r="DI46">
        <v>4.149</v>
      </c>
      <c r="DJ46">
        <v>4.3780000000000001</v>
      </c>
      <c r="DK46">
        <v>5.3070000000000004</v>
      </c>
      <c r="DL46">
        <v>7.7850000000000001</v>
      </c>
      <c r="DM46">
        <v>9.2029999999999994</v>
      </c>
      <c r="DN46">
        <v>11.045999999999999</v>
      </c>
      <c r="DO46">
        <v>14.645</v>
      </c>
      <c r="DP46">
        <v>1.7010000000000001</v>
      </c>
      <c r="DQ46">
        <v>2.2090000000000001</v>
      </c>
      <c r="DR46">
        <v>2.4180000000000001</v>
      </c>
      <c r="DS46">
        <v>2.9460000000000002</v>
      </c>
      <c r="DT46">
        <v>3.4660000000000002</v>
      </c>
      <c r="DU46">
        <v>4.2450000000000001</v>
      </c>
      <c r="DV46">
        <v>4.8449999999999998</v>
      </c>
      <c r="DW46">
        <v>5.2949999999999999</v>
      </c>
      <c r="DX46">
        <v>6.5110000000000001</v>
      </c>
      <c r="DY46">
        <v>9.3089999999999993</v>
      </c>
      <c r="DZ46" s="27">
        <v>10.84</v>
      </c>
      <c r="EA46">
        <v>13.116</v>
      </c>
      <c r="EB46">
        <v>17.486999999999998</v>
      </c>
    </row>
    <row r="47" spans="1:168" ht="18" x14ac:dyDescent="0.35">
      <c r="A47" s="3" t="s">
        <v>57</v>
      </c>
      <c r="B47" s="32" t="s">
        <v>21</v>
      </c>
      <c r="C47" s="32"/>
      <c r="E47">
        <v>45</v>
      </c>
    </row>
    <row r="48" spans="1:168" x14ac:dyDescent="0.25">
      <c r="A48" s="7"/>
      <c r="B48" s="7"/>
      <c r="C48" s="9"/>
      <c r="E48" s="4">
        <v>46</v>
      </c>
    </row>
    <row r="49" spans="1:133" x14ac:dyDescent="0.25">
      <c r="A49" s="158" t="s">
        <v>70</v>
      </c>
      <c r="B49" s="158"/>
      <c r="C49" s="158"/>
      <c r="E49">
        <v>47</v>
      </c>
    </row>
    <row r="50" spans="1:133" ht="18" x14ac:dyDescent="0.35">
      <c r="A50" s="3" t="s">
        <v>63</v>
      </c>
      <c r="B50" s="32" t="s">
        <v>24</v>
      </c>
      <c r="C50" s="32" t="s">
        <v>13</v>
      </c>
      <c r="E50">
        <v>48</v>
      </c>
      <c r="F50">
        <v>2.1230000000000002</v>
      </c>
      <c r="G50">
        <v>2.5129999999999999</v>
      </c>
      <c r="H50">
        <v>3.1320000000000001</v>
      </c>
      <c r="I50">
        <v>3.5259999999999998</v>
      </c>
      <c r="J50">
        <v>4.5359999999999996</v>
      </c>
      <c r="K50">
        <v>5.141</v>
      </c>
      <c r="L50">
        <v>6.4939999999999998</v>
      </c>
      <c r="M50">
        <v>7.8289999999999997</v>
      </c>
      <c r="N50">
        <v>8.8190000000000008</v>
      </c>
      <c r="O50">
        <v>10.598000000000001</v>
      </c>
      <c r="P50">
        <v>14.141</v>
      </c>
      <c r="Q50">
        <v>16.425000000000001</v>
      </c>
      <c r="R50">
        <v>19.361000000000001</v>
      </c>
      <c r="S50">
        <v>24.811</v>
      </c>
      <c r="T50">
        <v>2.1360000000000001</v>
      </c>
      <c r="U50">
        <v>2.5379999999999998</v>
      </c>
      <c r="V50" s="27">
        <v>3.15</v>
      </c>
      <c r="W50">
        <v>3.4089999999999998</v>
      </c>
      <c r="X50">
        <v>4.5670000000000002</v>
      </c>
      <c r="Y50">
        <v>5.0919999999999996</v>
      </c>
      <c r="Z50">
        <v>6.4409999999999998</v>
      </c>
      <c r="AA50">
        <v>7.8310000000000004</v>
      </c>
      <c r="AB50">
        <v>8.6310000000000002</v>
      </c>
      <c r="AC50">
        <v>10.853</v>
      </c>
      <c r="AD50">
        <v>14.592000000000001</v>
      </c>
      <c r="AE50">
        <v>17.158999999999999</v>
      </c>
      <c r="AF50">
        <v>20.414999999999999</v>
      </c>
      <c r="AG50">
        <v>24.765999999999998</v>
      </c>
      <c r="AH50">
        <v>2.1720000000000002</v>
      </c>
      <c r="AI50">
        <v>2.569</v>
      </c>
      <c r="AJ50">
        <v>3.2629999999999999</v>
      </c>
      <c r="AK50">
        <v>3.5289999999999999</v>
      </c>
      <c r="AL50">
        <v>4.4809999999999999</v>
      </c>
      <c r="AM50">
        <v>5.2629999999999999</v>
      </c>
      <c r="AN50">
        <v>6.508</v>
      </c>
      <c r="AO50">
        <v>8.0190000000000001</v>
      </c>
      <c r="AP50">
        <v>8.6859999999999999</v>
      </c>
      <c r="AQ50">
        <v>10.648999999999999</v>
      </c>
      <c r="AR50">
        <v>14.534000000000001</v>
      </c>
      <c r="AS50">
        <v>17.251000000000001</v>
      </c>
      <c r="AT50">
        <v>20.699000000000002</v>
      </c>
      <c r="AU50">
        <v>25.228000000000002</v>
      </c>
      <c r="AV50">
        <v>2.7269999999999999</v>
      </c>
      <c r="AW50">
        <v>3.2440000000000002</v>
      </c>
      <c r="AX50">
        <v>3.9950000000000001</v>
      </c>
      <c r="AY50">
        <v>4.0810000000000004</v>
      </c>
      <c r="AZ50">
        <v>5.3879999999999999</v>
      </c>
      <c r="BA50" s="27">
        <v>6.43</v>
      </c>
      <c r="BB50">
        <v>7.9989999999999997</v>
      </c>
      <c r="BC50">
        <v>9.8439999999999994</v>
      </c>
      <c r="BD50">
        <v>10.939</v>
      </c>
      <c r="BE50">
        <v>13.545999999999999</v>
      </c>
      <c r="BF50">
        <v>18.234999999999999</v>
      </c>
      <c r="BG50">
        <v>20.640999999999998</v>
      </c>
      <c r="BH50">
        <v>25.545999999999999</v>
      </c>
      <c r="BI50">
        <v>31.257999999999999</v>
      </c>
      <c r="CF50">
        <v>3.0680000000000001</v>
      </c>
      <c r="CG50">
        <v>3.407</v>
      </c>
      <c r="CH50">
        <v>4.2060000000000004</v>
      </c>
      <c r="CI50">
        <v>4.718</v>
      </c>
      <c r="CJ50">
        <v>6.0449999999999999</v>
      </c>
      <c r="CK50" s="27">
        <v>7.62</v>
      </c>
      <c r="CL50">
        <v>8.3469999999999995</v>
      </c>
      <c r="CM50">
        <v>9.8539999999999992</v>
      </c>
      <c r="CN50">
        <v>13.981</v>
      </c>
      <c r="CO50">
        <v>15.782</v>
      </c>
      <c r="CP50">
        <v>20.097000000000001</v>
      </c>
      <c r="CQ50">
        <v>24.992999999999999</v>
      </c>
      <c r="CR50">
        <v>3.0630000000000002</v>
      </c>
      <c r="CS50">
        <v>3.4180000000000001</v>
      </c>
      <c r="CT50">
        <v>4.2539999999999996</v>
      </c>
      <c r="CU50">
        <v>4.7539999999999996</v>
      </c>
      <c r="CV50">
        <v>6.2119999999999997</v>
      </c>
      <c r="CW50">
        <v>7.367</v>
      </c>
      <c r="CX50">
        <v>8.4770000000000003</v>
      </c>
      <c r="CY50">
        <v>9.9879999999999995</v>
      </c>
      <c r="CZ50">
        <v>14.224</v>
      </c>
      <c r="DA50">
        <v>16.581</v>
      </c>
      <c r="DB50">
        <v>20.745000000000001</v>
      </c>
      <c r="DC50">
        <v>25.815000000000001</v>
      </c>
      <c r="DD50">
        <v>3.1259999999999999</v>
      </c>
      <c r="DE50" s="27">
        <v>3.41</v>
      </c>
      <c r="DF50">
        <v>4.1559999999999997</v>
      </c>
      <c r="DG50">
        <v>4.6769999999999996</v>
      </c>
      <c r="DH50">
        <v>6.1180000000000003</v>
      </c>
      <c r="DI50">
        <v>7.4790000000000001</v>
      </c>
      <c r="DJ50">
        <v>8.202</v>
      </c>
      <c r="DK50">
        <v>9.7309999999999999</v>
      </c>
      <c r="DL50">
        <v>14.202999999999999</v>
      </c>
      <c r="DM50">
        <v>16.734999999999999</v>
      </c>
      <c r="DN50">
        <v>20.696000000000002</v>
      </c>
      <c r="DO50">
        <v>26.132999999999999</v>
      </c>
      <c r="DP50">
        <v>2.9449999999999998</v>
      </c>
      <c r="DQ50">
        <v>3.8769999999999998</v>
      </c>
      <c r="DR50">
        <v>4.0519999999999996</v>
      </c>
      <c r="DS50">
        <v>5.2480000000000002</v>
      </c>
      <c r="DT50">
        <v>6.0979999999999999</v>
      </c>
      <c r="DU50">
        <v>7.6829999999999998</v>
      </c>
      <c r="DV50">
        <v>9.2219999999999995</v>
      </c>
      <c r="DW50">
        <v>10.318</v>
      </c>
      <c r="DX50" s="27">
        <v>12.31</v>
      </c>
      <c r="DY50">
        <v>17.863</v>
      </c>
      <c r="DZ50">
        <v>19.927</v>
      </c>
      <c r="EA50">
        <v>25.074999999999999</v>
      </c>
      <c r="EB50" s="27">
        <v>31.74</v>
      </c>
      <c r="EC50" s="27"/>
    </row>
    <row r="51" spans="1:133" ht="18" x14ac:dyDescent="0.35">
      <c r="A51" s="3" t="s">
        <v>65</v>
      </c>
      <c r="B51" s="32" t="s">
        <v>25</v>
      </c>
      <c r="C51" s="32" t="s">
        <v>13</v>
      </c>
      <c r="E51">
        <v>49</v>
      </c>
      <c r="F51">
        <v>1.319</v>
      </c>
      <c r="G51">
        <v>1.5149999999999999</v>
      </c>
      <c r="H51">
        <v>1.8220000000000001</v>
      </c>
      <c r="I51">
        <v>1.9890000000000001</v>
      </c>
      <c r="J51">
        <v>2.5550000000000002</v>
      </c>
      <c r="K51">
        <v>2.8969999999999998</v>
      </c>
      <c r="L51">
        <v>3.544</v>
      </c>
      <c r="M51">
        <v>4.1360000000000001</v>
      </c>
      <c r="N51">
        <v>4.5359999999999996</v>
      </c>
      <c r="O51">
        <v>5.8970000000000002</v>
      </c>
      <c r="P51">
        <v>7.8049999999999997</v>
      </c>
      <c r="Q51">
        <v>10.118</v>
      </c>
      <c r="R51">
        <v>12.638</v>
      </c>
      <c r="S51">
        <v>15.307</v>
      </c>
      <c r="T51">
        <v>1.3280000000000001</v>
      </c>
      <c r="U51">
        <v>1.5249999999999999</v>
      </c>
      <c r="V51">
        <v>1.827</v>
      </c>
      <c r="W51">
        <v>1.978</v>
      </c>
      <c r="X51">
        <v>2.5609999999999999</v>
      </c>
      <c r="Y51">
        <v>2.9279999999999999</v>
      </c>
      <c r="Z51">
        <v>3.5379999999999998</v>
      </c>
      <c r="AA51">
        <v>4.1420000000000003</v>
      </c>
      <c r="AB51">
        <v>4.5620000000000003</v>
      </c>
      <c r="AC51" s="27">
        <v>5.94</v>
      </c>
      <c r="AD51">
        <v>7.8780000000000001</v>
      </c>
      <c r="AE51">
        <v>10.141999999999999</v>
      </c>
      <c r="AF51">
        <v>12.702</v>
      </c>
      <c r="AG51">
        <v>15.406000000000001</v>
      </c>
      <c r="AH51">
        <v>1.3280000000000001</v>
      </c>
      <c r="AI51">
        <v>1.5249999999999999</v>
      </c>
      <c r="AJ51">
        <v>1.827</v>
      </c>
      <c r="AK51">
        <v>1.978</v>
      </c>
      <c r="AL51">
        <v>2.5609999999999999</v>
      </c>
      <c r="AM51">
        <v>2.9289999999999998</v>
      </c>
      <c r="AN51">
        <v>3.5369999999999999</v>
      </c>
      <c r="AO51">
        <v>4.1420000000000003</v>
      </c>
      <c r="AP51">
        <v>4.5620000000000003</v>
      </c>
      <c r="AQ51">
        <v>5.9390000000000001</v>
      </c>
      <c r="AR51">
        <v>7.8769999999999998</v>
      </c>
      <c r="AS51">
        <v>10.141999999999999</v>
      </c>
      <c r="AT51">
        <v>12.702999999999999</v>
      </c>
      <c r="AU51">
        <v>15.407</v>
      </c>
      <c r="AV51">
        <v>1.47</v>
      </c>
      <c r="AW51">
        <v>1.696</v>
      </c>
      <c r="AX51">
        <v>2.0649999999999999</v>
      </c>
      <c r="AY51">
        <v>2.2280000000000002</v>
      </c>
      <c r="AZ51">
        <v>2.8370000000000002</v>
      </c>
      <c r="BA51">
        <v>3.383</v>
      </c>
      <c r="BB51">
        <v>3.9870000000000001</v>
      </c>
      <c r="BC51">
        <v>4.6890000000000001</v>
      </c>
      <c r="BD51">
        <v>5.2290000000000001</v>
      </c>
      <c r="BE51">
        <v>6.8029999999999999</v>
      </c>
      <c r="BF51">
        <v>8.8529999999999998</v>
      </c>
      <c r="BG51">
        <v>11.214</v>
      </c>
      <c r="BH51">
        <v>14.355</v>
      </c>
      <c r="BI51">
        <v>17.123000000000001</v>
      </c>
      <c r="CF51">
        <v>1.829</v>
      </c>
      <c r="CG51">
        <v>1.962</v>
      </c>
      <c r="CH51">
        <v>2.3439999999999999</v>
      </c>
      <c r="CI51">
        <v>2.7269999999999999</v>
      </c>
      <c r="CJ51">
        <v>3.57</v>
      </c>
      <c r="CK51">
        <v>4.1470000000000002</v>
      </c>
      <c r="CL51">
        <v>4.4989999999999997</v>
      </c>
      <c r="CM51">
        <v>5.3570000000000002</v>
      </c>
      <c r="CN51" s="27">
        <v>7.54</v>
      </c>
      <c r="CO51">
        <v>8.8170000000000002</v>
      </c>
      <c r="CP51">
        <v>10.635</v>
      </c>
      <c r="CQ51">
        <v>14.002000000000001</v>
      </c>
      <c r="CR51">
        <v>1.8380000000000001</v>
      </c>
      <c r="CS51" s="27">
        <v>1.98</v>
      </c>
      <c r="CT51">
        <v>2.343</v>
      </c>
      <c r="CU51" s="27">
        <v>2.76</v>
      </c>
      <c r="CV51">
        <v>3.6110000000000002</v>
      </c>
      <c r="CW51">
        <v>4.1459999999999999</v>
      </c>
      <c r="CX51">
        <v>4.4790000000000001</v>
      </c>
      <c r="CY51">
        <v>5.3570000000000002</v>
      </c>
      <c r="CZ51" s="27">
        <v>7.57</v>
      </c>
      <c r="DA51">
        <v>8.8550000000000004</v>
      </c>
      <c r="DB51">
        <v>10.608000000000001</v>
      </c>
      <c r="DC51">
        <v>14.148999999999999</v>
      </c>
      <c r="DD51">
        <v>1.839</v>
      </c>
      <c r="DE51" s="27">
        <v>1.98</v>
      </c>
      <c r="DF51">
        <v>2.3420000000000001</v>
      </c>
      <c r="DG51">
        <v>2.7589999999999999</v>
      </c>
      <c r="DH51" s="27">
        <v>3.61</v>
      </c>
      <c r="DI51">
        <v>4.1470000000000002</v>
      </c>
      <c r="DJ51">
        <v>4.4800000000000004</v>
      </c>
      <c r="DK51">
        <v>5.3559999999999999</v>
      </c>
      <c r="DL51">
        <v>7.5709999999999997</v>
      </c>
      <c r="DM51">
        <v>8.859</v>
      </c>
      <c r="DN51">
        <v>10.608000000000001</v>
      </c>
      <c r="DO51">
        <v>14.153</v>
      </c>
      <c r="DP51">
        <v>1.639</v>
      </c>
      <c r="DQ51">
        <v>2.093</v>
      </c>
      <c r="DR51">
        <v>2.2650000000000001</v>
      </c>
      <c r="DS51">
        <v>2.782</v>
      </c>
      <c r="DT51">
        <v>3.3039999999999998</v>
      </c>
      <c r="DU51">
        <v>4.0709999999999997</v>
      </c>
      <c r="DV51">
        <v>4.742</v>
      </c>
      <c r="DW51">
        <v>5.2350000000000003</v>
      </c>
      <c r="DX51">
        <v>6.3369999999999997</v>
      </c>
      <c r="DY51">
        <v>8.9559999999999995</v>
      </c>
      <c r="DZ51">
        <v>10.367000000000001</v>
      </c>
      <c r="EA51">
        <v>12.468</v>
      </c>
      <c r="EB51">
        <v>16.504000000000001</v>
      </c>
    </row>
    <row r="52" spans="1:133" ht="18" x14ac:dyDescent="0.35">
      <c r="A52" s="3" t="s">
        <v>57</v>
      </c>
      <c r="B52" s="32" t="s">
        <v>26</v>
      </c>
      <c r="C52" s="32"/>
      <c r="E52">
        <v>50</v>
      </c>
    </row>
    <row r="53" spans="1:133" x14ac:dyDescent="0.25">
      <c r="A53" s="7"/>
      <c r="B53" s="7"/>
      <c r="C53" s="9"/>
      <c r="E53" s="4">
        <v>51</v>
      </c>
    </row>
    <row r="54" spans="1:133" x14ac:dyDescent="0.25">
      <c r="A54" s="158" t="s">
        <v>71</v>
      </c>
      <c r="B54" s="158"/>
      <c r="C54" s="158"/>
      <c r="E54">
        <v>52</v>
      </c>
    </row>
    <row r="55" spans="1:133" ht="18" x14ac:dyDescent="0.35">
      <c r="A55" s="3" t="s">
        <v>63</v>
      </c>
      <c r="B55" s="32" t="s">
        <v>27</v>
      </c>
      <c r="C55" s="32" t="s">
        <v>13</v>
      </c>
      <c r="E55">
        <v>53</v>
      </c>
      <c r="F55">
        <v>2.4780000000000002</v>
      </c>
      <c r="G55">
        <v>2.9180000000000001</v>
      </c>
      <c r="H55">
        <v>3.5920000000000001</v>
      </c>
      <c r="I55">
        <v>4.0469999999999997</v>
      </c>
      <c r="J55">
        <v>5.202</v>
      </c>
      <c r="K55">
        <v>5.9370000000000003</v>
      </c>
      <c r="L55" s="27">
        <v>7.41</v>
      </c>
      <c r="M55">
        <v>9.1940000000000008</v>
      </c>
      <c r="N55">
        <v>10.499000000000001</v>
      </c>
      <c r="O55" s="27">
        <v>12.49</v>
      </c>
      <c r="P55">
        <v>16.46</v>
      </c>
      <c r="Q55">
        <v>19.068999999999999</v>
      </c>
      <c r="R55">
        <v>22.501999999999999</v>
      </c>
      <c r="S55">
        <v>28.696000000000002</v>
      </c>
      <c r="T55">
        <v>2.4910000000000001</v>
      </c>
      <c r="U55">
        <v>2.9510000000000001</v>
      </c>
      <c r="V55">
        <v>3.617</v>
      </c>
      <c r="W55">
        <v>3.9350000000000001</v>
      </c>
      <c r="X55">
        <v>5.2469999999999999</v>
      </c>
      <c r="Y55">
        <v>5.8920000000000003</v>
      </c>
      <c r="Z55">
        <v>7.375</v>
      </c>
      <c r="AA55">
        <v>9.1910000000000007</v>
      </c>
      <c r="AB55">
        <v>10.315</v>
      </c>
      <c r="AC55">
        <v>12.680999999999999</v>
      </c>
      <c r="AD55">
        <v>16.745999999999999</v>
      </c>
      <c r="AE55">
        <v>19.468</v>
      </c>
      <c r="AF55">
        <v>23.079000000000001</v>
      </c>
      <c r="AG55">
        <v>28.689</v>
      </c>
      <c r="AH55">
        <v>2.5289999999999999</v>
      </c>
      <c r="AI55">
        <v>2.9809999999999999</v>
      </c>
      <c r="AJ55">
        <v>3.738</v>
      </c>
      <c r="AK55">
        <v>4.0590000000000002</v>
      </c>
      <c r="AL55">
        <v>5.1639999999999997</v>
      </c>
      <c r="AM55">
        <v>6.0609999999999999</v>
      </c>
      <c r="AN55">
        <v>7.4560000000000004</v>
      </c>
      <c r="AO55">
        <v>9.3889999999999993</v>
      </c>
      <c r="AP55">
        <v>10.371</v>
      </c>
      <c r="AQ55">
        <v>12.481</v>
      </c>
      <c r="AR55">
        <v>16.684000000000001</v>
      </c>
      <c r="AS55">
        <v>19.576000000000001</v>
      </c>
      <c r="AT55">
        <v>23.393000000000001</v>
      </c>
      <c r="AU55">
        <v>29.120999999999999</v>
      </c>
      <c r="AV55">
        <v>3.097</v>
      </c>
      <c r="AW55">
        <v>3.6669999999999998</v>
      </c>
      <c r="AX55">
        <v>4.484</v>
      </c>
      <c r="AY55">
        <v>4.5279999999999996</v>
      </c>
      <c r="AZ55">
        <v>6.0389999999999997</v>
      </c>
      <c r="BA55">
        <v>7.3129999999999997</v>
      </c>
      <c r="BB55">
        <v>9.2970000000000006</v>
      </c>
      <c r="BC55">
        <v>11.601000000000001</v>
      </c>
      <c r="BD55">
        <v>13.006</v>
      </c>
      <c r="BE55" s="27">
        <v>15.9</v>
      </c>
      <c r="BF55">
        <v>20.895</v>
      </c>
      <c r="BG55">
        <v>23.488</v>
      </c>
      <c r="BH55" s="27">
        <v>28.96</v>
      </c>
      <c r="BI55">
        <v>36.215000000000003</v>
      </c>
      <c r="CF55">
        <v>3.512</v>
      </c>
      <c r="CG55">
        <v>3.895</v>
      </c>
      <c r="CH55">
        <v>4.827</v>
      </c>
      <c r="CI55" s="27">
        <v>5.44</v>
      </c>
      <c r="CJ55">
        <v>6.915</v>
      </c>
      <c r="CK55">
        <v>8.9329999999999998</v>
      </c>
      <c r="CL55">
        <v>9.8949999999999996</v>
      </c>
      <c r="CM55">
        <v>11.593999999999999</v>
      </c>
      <c r="CN55">
        <v>16.077999999999999</v>
      </c>
      <c r="CO55">
        <v>18.116</v>
      </c>
      <c r="CP55">
        <v>22.998999999999999</v>
      </c>
      <c r="CQ55">
        <v>28.648</v>
      </c>
      <c r="CR55">
        <v>3.5089999999999999</v>
      </c>
      <c r="CS55">
        <v>3.9119999999999999</v>
      </c>
      <c r="CT55">
        <v>4.8719999999999999</v>
      </c>
      <c r="CU55">
        <v>5.4889999999999999</v>
      </c>
      <c r="CV55">
        <v>7.1109999999999998</v>
      </c>
      <c r="CW55">
        <v>8.6110000000000007</v>
      </c>
      <c r="CX55">
        <v>9.9169999999999998</v>
      </c>
      <c r="CY55">
        <v>11.525</v>
      </c>
      <c r="CZ55">
        <v>16.170999999999999</v>
      </c>
      <c r="DA55">
        <v>18.655999999999999</v>
      </c>
      <c r="DB55" s="27">
        <v>23.24</v>
      </c>
      <c r="DC55">
        <v>29.297000000000001</v>
      </c>
      <c r="DD55" s="27">
        <v>3.57</v>
      </c>
      <c r="DE55">
        <v>3.903</v>
      </c>
      <c r="DF55">
        <v>4.7770000000000001</v>
      </c>
      <c r="DG55">
        <v>5.4109999999999996</v>
      </c>
      <c r="DH55">
        <v>7.0229999999999997</v>
      </c>
      <c r="DI55" s="27">
        <v>8.74</v>
      </c>
      <c r="DJ55">
        <v>9.6590000000000007</v>
      </c>
      <c r="DK55">
        <v>11.271000000000001</v>
      </c>
      <c r="DL55">
        <v>16.175999999999998</v>
      </c>
      <c r="DM55">
        <v>18.821999999999999</v>
      </c>
      <c r="DN55" s="27">
        <v>23.24</v>
      </c>
      <c r="DO55">
        <v>29.623000000000001</v>
      </c>
      <c r="DP55">
        <v>3.3580000000000001</v>
      </c>
      <c r="DQ55">
        <v>4.3730000000000002</v>
      </c>
      <c r="DR55">
        <v>4.4939999999999998</v>
      </c>
      <c r="DS55">
        <v>5.8819999999999997</v>
      </c>
      <c r="DT55">
        <v>6.9059999999999997</v>
      </c>
      <c r="DU55">
        <v>8.8569999999999993</v>
      </c>
      <c r="DV55">
        <v>10.755000000000001</v>
      </c>
      <c r="DW55">
        <v>12.061</v>
      </c>
      <c r="DX55">
        <v>14.138</v>
      </c>
      <c r="DY55">
        <v>20.298999999999999</v>
      </c>
      <c r="DZ55">
        <v>22.513999999999999</v>
      </c>
      <c r="EA55" s="27">
        <v>28.24</v>
      </c>
      <c r="EB55">
        <v>36.106999999999999</v>
      </c>
    </row>
    <row r="56" spans="1:133" ht="18" x14ac:dyDescent="0.35">
      <c r="A56" s="3" t="s">
        <v>65</v>
      </c>
      <c r="B56" s="32" t="s">
        <v>28</v>
      </c>
      <c r="C56" s="32" t="s">
        <v>13</v>
      </c>
      <c r="E56">
        <v>54</v>
      </c>
      <c r="F56" s="27">
        <v>1.27</v>
      </c>
      <c r="G56">
        <v>1.446</v>
      </c>
      <c r="H56">
        <v>1.7250000000000001</v>
      </c>
      <c r="I56">
        <v>1.9850000000000001</v>
      </c>
      <c r="J56">
        <v>2.56</v>
      </c>
      <c r="K56">
        <v>2.7719999999999998</v>
      </c>
      <c r="L56">
        <v>3.3439999999999999</v>
      </c>
      <c r="M56">
        <v>3.996</v>
      </c>
      <c r="N56">
        <v>4.4580000000000002</v>
      </c>
      <c r="O56">
        <v>5.7409999999999997</v>
      </c>
      <c r="P56">
        <v>7.4560000000000004</v>
      </c>
      <c r="Q56">
        <v>9.6679999999999993</v>
      </c>
      <c r="R56">
        <v>12.124000000000001</v>
      </c>
      <c r="S56">
        <v>14.692</v>
      </c>
      <c r="T56">
        <v>1.2769999999999999</v>
      </c>
      <c r="U56">
        <v>1.456</v>
      </c>
      <c r="V56">
        <v>1.732</v>
      </c>
      <c r="W56">
        <v>1.9730000000000001</v>
      </c>
      <c r="X56">
        <v>2.5630000000000002</v>
      </c>
      <c r="Y56" s="27">
        <v>2.8</v>
      </c>
      <c r="Z56">
        <v>3.339</v>
      </c>
      <c r="AA56">
        <v>4.0069999999999997</v>
      </c>
      <c r="AB56">
        <v>4.4820000000000002</v>
      </c>
      <c r="AC56">
        <v>5.7809999999999997</v>
      </c>
      <c r="AD56">
        <v>7.5069999999999997</v>
      </c>
      <c r="AE56">
        <v>9.7050000000000001</v>
      </c>
      <c r="AF56">
        <v>12.169</v>
      </c>
      <c r="AG56" s="27">
        <v>14.77</v>
      </c>
      <c r="AH56">
        <v>1.2769999999999999</v>
      </c>
      <c r="AI56">
        <v>1.456</v>
      </c>
      <c r="AJ56">
        <v>1.7330000000000001</v>
      </c>
      <c r="AK56">
        <v>1.9730000000000001</v>
      </c>
      <c r="AL56">
        <v>2.5640000000000001</v>
      </c>
      <c r="AM56">
        <v>2.8010000000000002</v>
      </c>
      <c r="AN56">
        <v>3.339</v>
      </c>
      <c r="AO56">
        <v>4.0069999999999997</v>
      </c>
      <c r="AP56">
        <v>4.4820000000000002</v>
      </c>
      <c r="AQ56">
        <v>5.7789999999999999</v>
      </c>
      <c r="AR56">
        <v>7.5049999999999999</v>
      </c>
      <c r="AS56">
        <v>9.7040000000000006</v>
      </c>
      <c r="AT56">
        <v>12.169</v>
      </c>
      <c r="AU56">
        <v>14.771000000000001</v>
      </c>
      <c r="AV56">
        <v>1.357</v>
      </c>
      <c r="AW56">
        <v>1.556</v>
      </c>
      <c r="AX56">
        <v>1.8819999999999999</v>
      </c>
      <c r="AY56">
        <v>2.0019999999999998</v>
      </c>
      <c r="AZ56" s="27">
        <v>2.58</v>
      </c>
      <c r="BA56">
        <v>3.1019999999999999</v>
      </c>
      <c r="BB56">
        <v>3.6989999999999998</v>
      </c>
      <c r="BC56">
        <v>4.5469999999999997</v>
      </c>
      <c r="BD56">
        <v>5.133</v>
      </c>
      <c r="BE56">
        <v>6.6070000000000002</v>
      </c>
      <c r="BF56">
        <v>8.2620000000000005</v>
      </c>
      <c r="BG56">
        <v>10.510999999999999</v>
      </c>
      <c r="BH56">
        <v>13.355</v>
      </c>
      <c r="BI56">
        <v>16.210999999999999</v>
      </c>
      <c r="CF56">
        <v>1.744</v>
      </c>
      <c r="CG56">
        <v>1.952</v>
      </c>
      <c r="CH56">
        <v>2.3330000000000002</v>
      </c>
      <c r="CI56">
        <v>2.6309999999999998</v>
      </c>
      <c r="CJ56">
        <v>3.407</v>
      </c>
      <c r="CK56">
        <v>4.0389999999999997</v>
      </c>
      <c r="CL56">
        <v>4.4589999999999996</v>
      </c>
      <c r="CM56">
        <v>5.2649999999999997</v>
      </c>
      <c r="CN56">
        <v>7.2439999999999998</v>
      </c>
      <c r="CO56">
        <v>8.3970000000000002</v>
      </c>
      <c r="CP56">
        <v>10.077</v>
      </c>
      <c r="CQ56">
        <v>13.372999999999999</v>
      </c>
      <c r="CR56">
        <v>1.7529999999999999</v>
      </c>
      <c r="CS56">
        <v>1.966</v>
      </c>
      <c r="CT56">
        <v>2.3290000000000002</v>
      </c>
      <c r="CU56">
        <v>2.6560000000000001</v>
      </c>
      <c r="CV56">
        <v>3.4390000000000001</v>
      </c>
      <c r="CW56">
        <v>4.0419999999999998</v>
      </c>
      <c r="CX56">
        <v>4.4480000000000004</v>
      </c>
      <c r="CY56">
        <v>5.266</v>
      </c>
      <c r="CZ56">
        <v>7.266</v>
      </c>
      <c r="DA56">
        <v>8.4339999999999993</v>
      </c>
      <c r="DB56">
        <v>10.064</v>
      </c>
      <c r="DC56">
        <v>13.509</v>
      </c>
      <c r="DD56">
        <v>1.754</v>
      </c>
      <c r="DE56">
        <v>1.966</v>
      </c>
      <c r="DF56">
        <v>2.3290000000000002</v>
      </c>
      <c r="DG56">
        <v>2.6539999999999999</v>
      </c>
      <c r="DH56">
        <v>3.4369999999999998</v>
      </c>
      <c r="DI56">
        <v>4.0439999999999996</v>
      </c>
      <c r="DJ56">
        <v>4.4450000000000003</v>
      </c>
      <c r="DK56">
        <v>5.2629999999999999</v>
      </c>
      <c r="DL56">
        <v>7.266</v>
      </c>
      <c r="DM56">
        <v>8.4380000000000006</v>
      </c>
      <c r="DN56">
        <v>10.063000000000001</v>
      </c>
      <c r="DO56">
        <v>13.513</v>
      </c>
      <c r="DP56">
        <v>1.534</v>
      </c>
      <c r="DQ56">
        <v>1.9259999999999999</v>
      </c>
      <c r="DR56">
        <v>2.0550000000000002</v>
      </c>
      <c r="DS56">
        <v>2.5510000000000002</v>
      </c>
      <c r="DT56" s="27">
        <v>3.08</v>
      </c>
      <c r="DU56">
        <v>3.823</v>
      </c>
      <c r="DV56">
        <v>4.6050000000000004</v>
      </c>
      <c r="DW56">
        <v>5.0590000000000002</v>
      </c>
      <c r="DX56">
        <v>5.9649999999999999</v>
      </c>
      <c r="DY56">
        <v>8.43</v>
      </c>
      <c r="DZ56" s="27">
        <v>9.7200000000000006</v>
      </c>
      <c r="EA56">
        <v>11.536</v>
      </c>
      <c r="EB56">
        <v>15.414999999999999</v>
      </c>
    </row>
    <row r="57" spans="1:133" ht="18" x14ac:dyDescent="0.35">
      <c r="A57" s="3" t="s">
        <v>57</v>
      </c>
      <c r="B57" s="32" t="s">
        <v>29</v>
      </c>
      <c r="C57" s="32"/>
      <c r="E57">
        <v>55</v>
      </c>
    </row>
    <row r="58" spans="1:133" x14ac:dyDescent="0.25">
      <c r="A58" s="7"/>
      <c r="B58" s="7"/>
      <c r="C58" s="9"/>
      <c r="E58" s="4">
        <v>56</v>
      </c>
    </row>
    <row r="59" spans="1:133" x14ac:dyDescent="0.25">
      <c r="A59" s="158" t="s">
        <v>69</v>
      </c>
      <c r="B59" s="158"/>
      <c r="C59" s="158"/>
      <c r="E59">
        <v>57</v>
      </c>
    </row>
    <row r="60" spans="1:133" ht="18" x14ac:dyDescent="0.35">
      <c r="A60" s="3" t="s">
        <v>63</v>
      </c>
      <c r="B60" s="32" t="s">
        <v>30</v>
      </c>
      <c r="C60" s="32" t="s">
        <v>13</v>
      </c>
      <c r="E60">
        <v>58</v>
      </c>
      <c r="F60">
        <v>1.143</v>
      </c>
      <c r="G60">
        <v>1.393</v>
      </c>
      <c r="H60">
        <v>1.8540000000000001</v>
      </c>
      <c r="I60">
        <v>2.0739999999999998</v>
      </c>
      <c r="J60">
        <v>2.6709999999999998</v>
      </c>
      <c r="K60">
        <v>2.9319999999999999</v>
      </c>
      <c r="L60">
        <v>3.9460000000000002</v>
      </c>
      <c r="M60">
        <v>3.944</v>
      </c>
      <c r="N60">
        <v>4.0590000000000002</v>
      </c>
      <c r="O60">
        <v>5.2210000000000001</v>
      </c>
      <c r="P60">
        <v>7.6310000000000002</v>
      </c>
      <c r="Q60">
        <v>9.0239999999999991</v>
      </c>
      <c r="S60">
        <v>13.807</v>
      </c>
      <c r="T60">
        <v>1.159</v>
      </c>
      <c r="U60">
        <v>1.4019999999999999</v>
      </c>
      <c r="V60">
        <v>1.859</v>
      </c>
      <c r="W60">
        <v>1.9470000000000001</v>
      </c>
      <c r="X60">
        <v>2.6789999999999998</v>
      </c>
      <c r="Y60">
        <v>2.879</v>
      </c>
      <c r="Z60">
        <v>3.855</v>
      </c>
      <c r="AA60" s="27">
        <v>4.32</v>
      </c>
      <c r="AB60">
        <v>4.282</v>
      </c>
      <c r="AC60">
        <v>6.1289999999999996</v>
      </c>
      <c r="AD60">
        <v>8.3610000000000007</v>
      </c>
      <c r="AE60">
        <v>10.378</v>
      </c>
      <c r="AG60">
        <v>14.298999999999999</v>
      </c>
      <c r="AH60">
        <v>1.1890000000000001</v>
      </c>
      <c r="AI60">
        <v>1.4359999999999999</v>
      </c>
      <c r="AJ60">
        <v>1.9510000000000001</v>
      </c>
      <c r="AK60">
        <v>2.0569999999999999</v>
      </c>
      <c r="AL60">
        <v>2.5819999999999999</v>
      </c>
      <c r="AM60">
        <v>3.0550000000000002</v>
      </c>
      <c r="AN60">
        <v>3.879</v>
      </c>
      <c r="AO60">
        <v>4.4729999999999999</v>
      </c>
      <c r="AP60">
        <v>4.335</v>
      </c>
      <c r="AQ60">
        <v>5.9029999999999996</v>
      </c>
      <c r="AR60">
        <v>8.3019999999999996</v>
      </c>
      <c r="AS60">
        <v>10.417</v>
      </c>
      <c r="AU60">
        <v>14.842000000000001</v>
      </c>
      <c r="AV60">
        <v>1.5580000000000001</v>
      </c>
      <c r="AW60">
        <v>1.899</v>
      </c>
      <c r="AX60">
        <v>2.4359999999999999</v>
      </c>
      <c r="AY60">
        <v>2.581</v>
      </c>
      <c r="AZ60">
        <v>3.383</v>
      </c>
      <c r="BA60">
        <v>3.968</v>
      </c>
      <c r="BB60">
        <v>4.7830000000000004</v>
      </c>
      <c r="BC60" s="27">
        <v>5.58</v>
      </c>
      <c r="BD60">
        <v>5.8789999999999996</v>
      </c>
      <c r="BE60">
        <v>7.8230000000000004</v>
      </c>
      <c r="BF60" s="27">
        <v>10.85</v>
      </c>
      <c r="BG60" s="27">
        <v>12.45</v>
      </c>
      <c r="BH60">
        <v>12.728</v>
      </c>
      <c r="BI60">
        <v>18.925999999999998</v>
      </c>
      <c r="CF60" s="27">
        <v>1.8</v>
      </c>
      <c r="CG60">
        <v>2.0049999999999999</v>
      </c>
      <c r="CH60">
        <v>2.4449999999999998</v>
      </c>
      <c r="CI60" s="27">
        <v>2.67</v>
      </c>
      <c r="CJ60">
        <v>3.5379999999999998</v>
      </c>
      <c r="CK60">
        <v>3.948</v>
      </c>
      <c r="CL60">
        <v>3.9910000000000001</v>
      </c>
      <c r="CM60">
        <v>5.0380000000000003</v>
      </c>
      <c r="CN60">
        <v>8.2029999999999994</v>
      </c>
      <c r="CO60">
        <v>9.4819999999999993</v>
      </c>
      <c r="CP60">
        <v>12.042999999999999</v>
      </c>
      <c r="CQ60" s="27">
        <v>14.82</v>
      </c>
      <c r="CR60">
        <v>1.7929999999999999</v>
      </c>
      <c r="CS60" s="27">
        <v>2</v>
      </c>
      <c r="CT60" s="27">
        <v>2.4900000000000002</v>
      </c>
      <c r="CU60">
        <v>2.6760000000000002</v>
      </c>
      <c r="CV60">
        <v>3.6819999999999999</v>
      </c>
      <c r="CW60">
        <v>4.0259999999999998</v>
      </c>
      <c r="CX60">
        <v>4.4829999999999997</v>
      </c>
      <c r="CY60">
        <v>5.5250000000000004</v>
      </c>
      <c r="CZ60">
        <v>8.5679999999999996</v>
      </c>
      <c r="DA60">
        <v>10.603999999999999</v>
      </c>
      <c r="DB60" s="27">
        <v>13.05</v>
      </c>
      <c r="DC60" s="27">
        <v>16.41</v>
      </c>
      <c r="DD60">
        <v>1.8620000000000001</v>
      </c>
      <c r="DE60">
        <v>1.996</v>
      </c>
      <c r="DF60">
        <v>2.3849999999999998</v>
      </c>
      <c r="DG60">
        <v>2.6040000000000001</v>
      </c>
      <c r="DH60">
        <v>3.573</v>
      </c>
      <c r="DI60">
        <v>4.0940000000000003</v>
      </c>
      <c r="DJ60" s="27">
        <v>4.16</v>
      </c>
      <c r="DK60">
        <v>5.2670000000000003</v>
      </c>
      <c r="DL60" s="27">
        <v>8.49</v>
      </c>
      <c r="DM60">
        <v>10.743</v>
      </c>
      <c r="DN60" s="27">
        <v>12.88</v>
      </c>
      <c r="DO60">
        <v>16.707999999999998</v>
      </c>
      <c r="DP60" s="27">
        <v>1.67</v>
      </c>
      <c r="DQ60" s="27">
        <v>2.31</v>
      </c>
      <c r="DR60">
        <v>2.5459999999999998</v>
      </c>
      <c r="DS60">
        <v>3.282</v>
      </c>
      <c r="DT60">
        <v>3.7519999999999998</v>
      </c>
      <c r="DU60">
        <v>4.5380000000000003</v>
      </c>
      <c r="DV60">
        <v>5.2240000000000002</v>
      </c>
      <c r="DW60">
        <v>5.5640000000000001</v>
      </c>
      <c r="DX60">
        <v>7.0439999999999996</v>
      </c>
      <c r="DY60">
        <v>10.939</v>
      </c>
      <c r="DZ60">
        <v>12.416</v>
      </c>
      <c r="EA60" s="27">
        <v>15.69</v>
      </c>
      <c r="EB60">
        <v>20.343</v>
      </c>
    </row>
    <row r="61" spans="1:133" ht="18" x14ac:dyDescent="0.35">
      <c r="A61" s="3" t="s">
        <v>65</v>
      </c>
      <c r="B61" s="32" t="s">
        <v>31</v>
      </c>
      <c r="C61" s="32" t="s">
        <v>13</v>
      </c>
      <c r="E61">
        <v>59</v>
      </c>
      <c r="F61">
        <v>1.264</v>
      </c>
      <c r="G61" s="27">
        <v>1.5</v>
      </c>
      <c r="H61">
        <v>1.891</v>
      </c>
      <c r="I61">
        <v>2.0379999999999998</v>
      </c>
      <c r="J61">
        <v>2.593</v>
      </c>
      <c r="K61">
        <v>2.8849999999999998</v>
      </c>
      <c r="L61">
        <v>3.722</v>
      </c>
      <c r="M61">
        <v>3.9420000000000002</v>
      </c>
      <c r="N61">
        <v>3.9409999999999998</v>
      </c>
      <c r="O61">
        <v>5.5069999999999997</v>
      </c>
      <c r="P61">
        <v>8.3010000000000002</v>
      </c>
      <c r="Q61">
        <v>10.913</v>
      </c>
      <c r="S61">
        <v>16.286000000000001</v>
      </c>
      <c r="T61">
        <v>1.2749999999999999</v>
      </c>
      <c r="U61">
        <v>1.506</v>
      </c>
      <c r="V61">
        <v>1.885</v>
      </c>
      <c r="W61">
        <v>2.0219999999999998</v>
      </c>
      <c r="X61">
        <v>2.5960000000000001</v>
      </c>
      <c r="Y61">
        <v>2.9169999999999998</v>
      </c>
      <c r="Z61">
        <v>3.7029999999999998</v>
      </c>
      <c r="AA61">
        <v>3.9180000000000001</v>
      </c>
      <c r="AB61">
        <v>3.9449999999999998</v>
      </c>
      <c r="AC61">
        <v>5.5350000000000001</v>
      </c>
      <c r="AD61">
        <v>8.4039999999999999</v>
      </c>
      <c r="AE61">
        <v>10.862</v>
      </c>
      <c r="AG61">
        <v>16.414999999999999</v>
      </c>
      <c r="AH61">
        <v>1.2749999999999999</v>
      </c>
      <c r="AI61">
        <v>1.506</v>
      </c>
      <c r="AJ61">
        <v>1.885</v>
      </c>
      <c r="AK61">
        <v>2.0219999999999998</v>
      </c>
      <c r="AL61">
        <v>2.5960000000000001</v>
      </c>
      <c r="AM61">
        <v>2.9159999999999999</v>
      </c>
      <c r="AN61">
        <v>3.7029999999999998</v>
      </c>
      <c r="AO61">
        <v>3.9159999999999999</v>
      </c>
      <c r="AP61">
        <v>3.944</v>
      </c>
      <c r="AQ61">
        <v>5.5350000000000001</v>
      </c>
      <c r="AR61">
        <v>8.4049999999999994</v>
      </c>
      <c r="AS61">
        <v>10.862</v>
      </c>
      <c r="AU61">
        <v>16.416</v>
      </c>
      <c r="AV61">
        <v>1.544</v>
      </c>
      <c r="AW61">
        <v>1.8180000000000001</v>
      </c>
      <c r="AX61">
        <v>2.2869999999999999</v>
      </c>
      <c r="AY61">
        <v>2.5230000000000001</v>
      </c>
      <c r="AZ61">
        <v>3.1480000000000001</v>
      </c>
      <c r="BA61">
        <v>3.7829999999999999</v>
      </c>
      <c r="BB61">
        <v>4.3780000000000001</v>
      </c>
      <c r="BC61">
        <v>4.915</v>
      </c>
      <c r="BD61">
        <v>5.149</v>
      </c>
      <c r="BE61">
        <v>7.1680000000000001</v>
      </c>
      <c r="BF61">
        <v>9.4610000000000003</v>
      </c>
      <c r="BG61">
        <v>12.042999999999999</v>
      </c>
      <c r="BH61">
        <v>15.369</v>
      </c>
      <c r="BI61">
        <v>18.588000000000001</v>
      </c>
      <c r="CF61">
        <v>1.8759999999999999</v>
      </c>
      <c r="CG61">
        <v>1.996</v>
      </c>
      <c r="CH61">
        <v>2.3660000000000001</v>
      </c>
      <c r="CI61">
        <v>2.6619999999999999</v>
      </c>
      <c r="CJ61">
        <v>3.6829999999999998</v>
      </c>
      <c r="CK61">
        <v>3.8849999999999998</v>
      </c>
      <c r="CL61">
        <v>3.8559999999999999</v>
      </c>
      <c r="CM61">
        <v>4.8680000000000003</v>
      </c>
      <c r="CN61">
        <v>7.9180000000000001</v>
      </c>
      <c r="CO61">
        <v>9.6310000000000002</v>
      </c>
      <c r="CP61">
        <v>11.757999999999999</v>
      </c>
      <c r="CQ61">
        <v>15.013</v>
      </c>
      <c r="CR61">
        <v>1.8819999999999999</v>
      </c>
      <c r="CS61">
        <v>2.0190000000000001</v>
      </c>
      <c r="CT61" s="27">
        <v>2.36</v>
      </c>
      <c r="CU61">
        <v>2.7130000000000001</v>
      </c>
      <c r="CV61">
        <v>3.7360000000000002</v>
      </c>
      <c r="CW61">
        <v>3.8639999999999999</v>
      </c>
      <c r="CX61">
        <v>3.782</v>
      </c>
      <c r="CY61">
        <v>4.8170000000000002</v>
      </c>
      <c r="CZ61">
        <v>7.952</v>
      </c>
      <c r="DA61">
        <v>9.6620000000000008</v>
      </c>
      <c r="DB61">
        <v>11.632999999999999</v>
      </c>
      <c r="DC61">
        <v>15.159000000000001</v>
      </c>
      <c r="DD61">
        <v>1.881</v>
      </c>
      <c r="DE61">
        <v>2.0190000000000001</v>
      </c>
      <c r="DF61">
        <v>2.3610000000000002</v>
      </c>
      <c r="DG61">
        <v>2.7130000000000001</v>
      </c>
      <c r="DH61">
        <v>3.7360000000000002</v>
      </c>
      <c r="DI61">
        <v>3.8610000000000002</v>
      </c>
      <c r="DJ61">
        <v>3.7909999999999999</v>
      </c>
      <c r="DK61">
        <v>4.8230000000000004</v>
      </c>
      <c r="DL61">
        <v>7.952</v>
      </c>
      <c r="DM61">
        <v>9.6660000000000004</v>
      </c>
      <c r="DN61">
        <v>11.632999999999999</v>
      </c>
      <c r="DO61">
        <v>15.161</v>
      </c>
      <c r="DP61">
        <v>1.681</v>
      </c>
      <c r="DQ61">
        <v>2.2749999999999999</v>
      </c>
      <c r="DR61">
        <v>2.5179999999999998</v>
      </c>
      <c r="DS61">
        <v>3.0529999999999999</v>
      </c>
      <c r="DT61">
        <v>3.585</v>
      </c>
      <c r="DU61">
        <v>4.3780000000000001</v>
      </c>
      <c r="DV61">
        <v>4.9290000000000003</v>
      </c>
      <c r="DW61">
        <v>5.0750000000000002</v>
      </c>
      <c r="DX61">
        <v>6.3040000000000003</v>
      </c>
      <c r="DY61">
        <v>9.5069999999999997</v>
      </c>
      <c r="DZ61">
        <v>11.241</v>
      </c>
      <c r="EA61">
        <v>13.509</v>
      </c>
      <c r="EB61">
        <v>18.617000000000001</v>
      </c>
    </row>
    <row r="62" spans="1:133" ht="18" x14ac:dyDescent="0.35">
      <c r="A62" s="3" t="s">
        <v>57</v>
      </c>
      <c r="B62" s="32" t="s">
        <v>32</v>
      </c>
      <c r="C62" s="32"/>
      <c r="E62">
        <v>60</v>
      </c>
    </row>
    <row r="63" spans="1:133" x14ac:dyDescent="0.25">
      <c r="A63" s="31"/>
      <c r="B63" s="31"/>
      <c r="C63" s="31"/>
    </row>
    <row r="64" spans="1:133" x14ac:dyDescent="0.25">
      <c r="A64" s="31"/>
      <c r="B64" s="31"/>
      <c r="C64" s="31"/>
    </row>
    <row r="65" spans="1:3" x14ac:dyDescent="0.25">
      <c r="A65" s="31"/>
      <c r="B65" s="31"/>
      <c r="C65" s="31"/>
    </row>
    <row r="66" spans="1:3" x14ac:dyDescent="0.25">
      <c r="A66" s="31"/>
      <c r="B66" s="31"/>
      <c r="C66" s="31"/>
    </row>
    <row r="67" spans="1:3" x14ac:dyDescent="0.25">
      <c r="A67" s="31"/>
      <c r="B67" s="31"/>
      <c r="C67" s="31"/>
    </row>
    <row r="68" spans="1:3" x14ac:dyDescent="0.25">
      <c r="A68" s="31"/>
      <c r="B68" s="31"/>
      <c r="C68" s="31"/>
    </row>
    <row r="69" spans="1:3" x14ac:dyDescent="0.25">
      <c r="A69" s="31"/>
      <c r="B69" s="31"/>
      <c r="C69" s="31"/>
    </row>
    <row r="70" spans="1:3" x14ac:dyDescent="0.25">
      <c r="A70" s="31"/>
      <c r="B70" s="31"/>
      <c r="C70" s="31"/>
    </row>
    <row r="71" spans="1:3" x14ac:dyDescent="0.25">
      <c r="A71" s="31"/>
      <c r="B71" s="31"/>
      <c r="C71" s="31"/>
    </row>
    <row r="72" spans="1:3" x14ac:dyDescent="0.25">
      <c r="A72" s="31"/>
      <c r="B72" s="31"/>
      <c r="C72" s="31"/>
    </row>
    <row r="73" spans="1:3" x14ac:dyDescent="0.25">
      <c r="A73" s="31"/>
      <c r="B73" s="31"/>
      <c r="C73" s="31"/>
    </row>
    <row r="74" spans="1:3" x14ac:dyDescent="0.25">
      <c r="A74" s="31"/>
      <c r="B74" s="31"/>
      <c r="C74" s="31"/>
    </row>
    <row r="75" spans="1:3" x14ac:dyDescent="0.25">
      <c r="A75" s="31"/>
      <c r="B75" s="31"/>
      <c r="C75" s="31"/>
    </row>
    <row r="76" spans="1:3" x14ac:dyDescent="0.25">
      <c r="A76" s="31"/>
      <c r="B76" s="31"/>
      <c r="C76" s="31"/>
    </row>
    <row r="77" spans="1:3" x14ac:dyDescent="0.25">
      <c r="A77" s="31"/>
      <c r="B77" s="31"/>
      <c r="C77" s="31"/>
    </row>
    <row r="78" spans="1:3" x14ac:dyDescent="0.25">
      <c r="A78" s="31"/>
      <c r="B78" s="31"/>
      <c r="C78" s="31"/>
    </row>
    <row r="79" spans="1:3" x14ac:dyDescent="0.25">
      <c r="A79" s="31"/>
      <c r="B79" s="31"/>
      <c r="C79" s="31"/>
    </row>
    <row r="80" spans="1:3" x14ac:dyDescent="0.25">
      <c r="A80" s="31"/>
      <c r="B80" s="31"/>
      <c r="C80" s="31"/>
    </row>
    <row r="81" spans="1:3" x14ac:dyDescent="0.25">
      <c r="A81" s="31"/>
      <c r="B81" s="31"/>
      <c r="C81" s="31"/>
    </row>
    <row r="82" spans="1:3" x14ac:dyDescent="0.25">
      <c r="A82" s="31"/>
      <c r="B82" s="31"/>
      <c r="C82" s="31"/>
    </row>
    <row r="83" spans="1:3" x14ac:dyDescent="0.25">
      <c r="A83" s="158" t="s">
        <v>67</v>
      </c>
      <c r="B83" s="158"/>
      <c r="C83" s="158"/>
    </row>
    <row r="84" spans="1:3" x14ac:dyDescent="0.25">
      <c r="A84" s="3" t="s">
        <v>14</v>
      </c>
      <c r="B84" s="21"/>
      <c r="C84" s="33"/>
    </row>
    <row r="85" spans="1:3" x14ac:dyDescent="0.25">
      <c r="A85" s="3" t="s">
        <v>34</v>
      </c>
      <c r="B85" s="149" t="s">
        <v>35</v>
      </c>
      <c r="C85" s="149"/>
    </row>
    <row r="86" spans="1:3" x14ac:dyDescent="0.25">
      <c r="A86" s="3" t="s">
        <v>66</v>
      </c>
      <c r="B86" s="32" t="s">
        <v>36</v>
      </c>
      <c r="C86" s="32" t="s">
        <v>11</v>
      </c>
    </row>
    <row r="87" spans="1:3" x14ac:dyDescent="0.25">
      <c r="A87" s="3" t="s">
        <v>37</v>
      </c>
      <c r="B87" s="32" t="s">
        <v>41</v>
      </c>
      <c r="C87" s="32" t="s">
        <v>39</v>
      </c>
    </row>
    <row r="88" spans="1:3" ht="30" x14ac:dyDescent="0.25">
      <c r="A88" s="22" t="s">
        <v>52</v>
      </c>
      <c r="B88" s="32" t="s">
        <v>40</v>
      </c>
      <c r="C88" s="32"/>
    </row>
    <row r="89" spans="1:3" x14ac:dyDescent="0.25">
      <c r="C89" s="30"/>
    </row>
    <row r="90" spans="1:3" x14ac:dyDescent="0.25">
      <c r="A90" t="s">
        <v>42</v>
      </c>
      <c r="C90" s="30"/>
    </row>
    <row r="91" spans="1:3" x14ac:dyDescent="0.25">
      <c r="A91" s="10" t="s">
        <v>43</v>
      </c>
      <c r="B91" s="11"/>
      <c r="C91" s="13"/>
    </row>
    <row r="92" spans="1:3" x14ac:dyDescent="0.25">
      <c r="A92" s="14" t="s">
        <v>44</v>
      </c>
      <c r="B92" s="7"/>
      <c r="C92" s="15"/>
    </row>
    <row r="93" spans="1:3" x14ac:dyDescent="0.25">
      <c r="A93" s="14" t="s">
        <v>45</v>
      </c>
      <c r="B93" s="7"/>
      <c r="C93" s="15"/>
    </row>
    <row r="94" spans="1:3" x14ac:dyDescent="0.25">
      <c r="A94" s="14" t="s">
        <v>46</v>
      </c>
      <c r="B94" s="7"/>
      <c r="C94" s="15"/>
    </row>
    <row r="95" spans="1:3" x14ac:dyDescent="0.25">
      <c r="A95" s="14" t="s">
        <v>47</v>
      </c>
      <c r="B95" s="7"/>
      <c r="C95" s="15"/>
    </row>
    <row r="96" spans="1:3" x14ac:dyDescent="0.25">
      <c r="A96" s="14" t="s">
        <v>48</v>
      </c>
      <c r="B96" s="7"/>
      <c r="C96" s="15"/>
    </row>
    <row r="97" spans="1:3" x14ac:dyDescent="0.25">
      <c r="A97" s="16" t="s">
        <v>49</v>
      </c>
      <c r="B97" s="17"/>
      <c r="C97" s="18"/>
    </row>
    <row r="99" spans="1:3" x14ac:dyDescent="0.25">
      <c r="A99" s="10" t="s">
        <v>51</v>
      </c>
      <c r="B99" s="11"/>
      <c r="C99" s="19"/>
    </row>
    <row r="100" spans="1:3" x14ac:dyDescent="0.25">
      <c r="A100" s="16" t="s">
        <v>53</v>
      </c>
      <c r="B100" s="17"/>
      <c r="C100" s="20"/>
    </row>
    <row r="102" spans="1:3" ht="18" x14ac:dyDescent="0.35">
      <c r="A102" s="4" t="s">
        <v>19</v>
      </c>
      <c r="B102" s="4"/>
      <c r="C102" s="4"/>
    </row>
  </sheetData>
  <mergeCells count="13">
    <mergeCell ref="A25:C25"/>
    <mergeCell ref="A30:C30"/>
    <mergeCell ref="B85:C85"/>
    <mergeCell ref="B4:C4"/>
    <mergeCell ref="A10:C10"/>
    <mergeCell ref="A15:C15"/>
    <mergeCell ref="A20:C20"/>
    <mergeCell ref="A83:C83"/>
    <mergeCell ref="A39:C39"/>
    <mergeCell ref="A44:C44"/>
    <mergeCell ref="A49:C49"/>
    <mergeCell ref="A54:C54"/>
    <mergeCell ref="A59:C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1:H52"/>
  <sheetViews>
    <sheetView topLeftCell="A19" workbookViewId="0">
      <selection activeCell="B52" sqref="B52"/>
    </sheetView>
  </sheetViews>
  <sheetFormatPr defaultRowHeight="15" x14ac:dyDescent="0.25"/>
  <cols>
    <col min="1" max="1" width="4.7109375" customWidth="1"/>
    <col min="2" max="5" width="61.140625" bestFit="1" customWidth="1"/>
  </cols>
  <sheetData>
    <row r="1" spans="2:8" x14ac:dyDescent="0.25">
      <c r="B1" s="47" t="s">
        <v>225</v>
      </c>
      <c r="C1" s="47" t="s">
        <v>226</v>
      </c>
      <c r="D1" s="47" t="s">
        <v>227</v>
      </c>
      <c r="E1" s="47" t="s">
        <v>228</v>
      </c>
    </row>
    <row r="2" spans="2:8" ht="18.75" x14ac:dyDescent="0.3">
      <c r="B2" s="6" t="s">
        <v>54</v>
      </c>
      <c r="C2" s="6" t="s">
        <v>229</v>
      </c>
      <c r="D2" s="6" t="s">
        <v>258</v>
      </c>
      <c r="E2" s="6" t="s">
        <v>234</v>
      </c>
      <c r="H2" s="54" t="s">
        <v>225</v>
      </c>
    </row>
    <row r="3" spans="2:8" x14ac:dyDescent="0.25">
      <c r="B3" s="50" t="s">
        <v>325</v>
      </c>
      <c r="C3" t="s">
        <v>324</v>
      </c>
      <c r="D3" t="s">
        <v>326</v>
      </c>
      <c r="E3" t="s">
        <v>327</v>
      </c>
      <c r="H3" s="53" t="s">
        <v>226</v>
      </c>
    </row>
    <row r="4" spans="2:8" x14ac:dyDescent="0.25">
      <c r="B4" s="7" t="s">
        <v>56</v>
      </c>
      <c r="C4" t="s">
        <v>231</v>
      </c>
      <c r="D4" t="s">
        <v>232</v>
      </c>
      <c r="E4" t="s">
        <v>233</v>
      </c>
      <c r="H4" s="53" t="s">
        <v>227</v>
      </c>
    </row>
    <row r="5" spans="2:8" x14ac:dyDescent="0.25">
      <c r="B5" s="7" t="s">
        <v>59</v>
      </c>
      <c r="C5" s="7" t="s">
        <v>59</v>
      </c>
      <c r="D5" t="s">
        <v>259</v>
      </c>
      <c r="E5" t="s">
        <v>235</v>
      </c>
      <c r="H5" s="53" t="s">
        <v>228</v>
      </c>
    </row>
    <row r="6" spans="2:8" x14ac:dyDescent="0.25">
      <c r="B6" s="7" t="s">
        <v>60</v>
      </c>
      <c r="C6" s="52" t="s">
        <v>230</v>
      </c>
      <c r="D6" t="s">
        <v>260</v>
      </c>
      <c r="E6" t="s">
        <v>236</v>
      </c>
    </row>
    <row r="7" spans="2:8" x14ac:dyDescent="0.25">
      <c r="B7" s="7" t="s">
        <v>1</v>
      </c>
      <c r="C7" s="52" t="s">
        <v>283</v>
      </c>
      <c r="D7" t="s">
        <v>261</v>
      </c>
      <c r="E7" t="s">
        <v>237</v>
      </c>
    </row>
    <row r="8" spans="2:8" x14ac:dyDescent="0.25">
      <c r="B8" s="7" t="s">
        <v>2</v>
      </c>
      <c r="C8" s="52" t="s">
        <v>284</v>
      </c>
      <c r="D8" t="s">
        <v>262</v>
      </c>
      <c r="E8" t="s">
        <v>238</v>
      </c>
    </row>
    <row r="9" spans="2:8" x14ac:dyDescent="0.25">
      <c r="B9" s="51"/>
      <c r="C9" s="49"/>
      <c r="D9" s="49"/>
      <c r="E9" s="49"/>
      <c r="F9" s="49"/>
    </row>
    <row r="10" spans="2:8" x14ac:dyDescent="0.25">
      <c r="B10" s="51" t="s">
        <v>61</v>
      </c>
      <c r="C10" s="52" t="s">
        <v>285</v>
      </c>
      <c r="D10" t="s">
        <v>263</v>
      </c>
      <c r="E10" t="s">
        <v>239</v>
      </c>
    </row>
    <row r="11" spans="2:8" x14ac:dyDescent="0.25">
      <c r="B11" s="7" t="s">
        <v>64</v>
      </c>
      <c r="C11" s="52" t="s">
        <v>290</v>
      </c>
      <c r="D11" t="s">
        <v>268</v>
      </c>
      <c r="E11" t="s">
        <v>244</v>
      </c>
    </row>
    <row r="12" spans="2:8" x14ac:dyDescent="0.25">
      <c r="B12" s="7" t="s">
        <v>62</v>
      </c>
      <c r="C12" s="52" t="s">
        <v>291</v>
      </c>
      <c r="D12" t="s">
        <v>269</v>
      </c>
      <c r="E12" t="s">
        <v>245</v>
      </c>
    </row>
    <row r="13" spans="2:8" x14ac:dyDescent="0.25">
      <c r="B13" s="7" t="s">
        <v>6</v>
      </c>
      <c r="C13" s="52" t="s">
        <v>292</v>
      </c>
      <c r="D13" t="s">
        <v>270</v>
      </c>
      <c r="E13" t="s">
        <v>246</v>
      </c>
    </row>
    <row r="14" spans="2:8" x14ac:dyDescent="0.25">
      <c r="B14" s="7"/>
    </row>
    <row r="15" spans="2:8" x14ac:dyDescent="0.25">
      <c r="B15" s="7" t="s">
        <v>68</v>
      </c>
      <c r="C15" s="52" t="s">
        <v>286</v>
      </c>
      <c r="D15" t="s">
        <v>264</v>
      </c>
      <c r="E15" t="s">
        <v>240</v>
      </c>
    </row>
    <row r="16" spans="2:8" x14ac:dyDescent="0.25">
      <c r="B16" s="7" t="s">
        <v>63</v>
      </c>
      <c r="C16" s="52" t="s">
        <v>293</v>
      </c>
      <c r="D16" t="s">
        <v>271</v>
      </c>
      <c r="E16" t="s">
        <v>247</v>
      </c>
    </row>
    <row r="17" spans="2:5" x14ac:dyDescent="0.25">
      <c r="B17" t="s">
        <v>65</v>
      </c>
      <c r="C17" s="52" t="s">
        <v>294</v>
      </c>
      <c r="D17" t="s">
        <v>272</v>
      </c>
      <c r="E17" t="s">
        <v>248</v>
      </c>
    </row>
    <row r="18" spans="2:5" x14ac:dyDescent="0.25">
      <c r="B18" t="s">
        <v>57</v>
      </c>
      <c r="C18" s="52" t="s">
        <v>295</v>
      </c>
      <c r="D18" t="s">
        <v>273</v>
      </c>
      <c r="E18" t="s">
        <v>246</v>
      </c>
    </row>
    <row r="20" spans="2:5" x14ac:dyDescent="0.25">
      <c r="B20" t="s">
        <v>70</v>
      </c>
      <c r="C20" s="52" t="s">
        <v>287</v>
      </c>
      <c r="D20" t="s">
        <v>265</v>
      </c>
      <c r="E20" t="s">
        <v>241</v>
      </c>
    </row>
    <row r="21" spans="2:5" x14ac:dyDescent="0.25">
      <c r="B21" t="s">
        <v>63</v>
      </c>
      <c r="C21" s="52" t="s">
        <v>293</v>
      </c>
      <c r="D21" t="s">
        <v>271</v>
      </c>
      <c r="E21" t="s">
        <v>247</v>
      </c>
    </row>
    <row r="22" spans="2:5" x14ac:dyDescent="0.25">
      <c r="B22" t="s">
        <v>65</v>
      </c>
      <c r="C22" s="52" t="s">
        <v>294</v>
      </c>
      <c r="D22" t="s">
        <v>272</v>
      </c>
      <c r="E22" t="s">
        <v>248</v>
      </c>
    </row>
    <row r="23" spans="2:5" x14ac:dyDescent="0.25">
      <c r="B23" t="s">
        <v>57</v>
      </c>
      <c r="C23" s="52" t="s">
        <v>295</v>
      </c>
      <c r="D23" t="s">
        <v>273</v>
      </c>
      <c r="E23" t="s">
        <v>246</v>
      </c>
    </row>
    <row r="25" spans="2:5" x14ac:dyDescent="0.25">
      <c r="B25" t="s">
        <v>71</v>
      </c>
      <c r="C25" s="52" t="s">
        <v>288</v>
      </c>
      <c r="D25" t="s">
        <v>266</v>
      </c>
      <c r="E25" t="s">
        <v>242</v>
      </c>
    </row>
    <row r="26" spans="2:5" x14ac:dyDescent="0.25">
      <c r="B26" t="s">
        <v>63</v>
      </c>
      <c r="C26" s="52" t="s">
        <v>293</v>
      </c>
      <c r="D26" t="s">
        <v>271</v>
      </c>
      <c r="E26" t="s">
        <v>247</v>
      </c>
    </row>
    <row r="27" spans="2:5" x14ac:dyDescent="0.25">
      <c r="B27" t="s">
        <v>65</v>
      </c>
      <c r="C27" s="52" t="s">
        <v>294</v>
      </c>
      <c r="D27" t="s">
        <v>272</v>
      </c>
      <c r="E27" t="s">
        <v>248</v>
      </c>
    </row>
    <row r="28" spans="2:5" x14ac:dyDescent="0.25">
      <c r="B28" t="s">
        <v>57</v>
      </c>
      <c r="C28" s="52" t="s">
        <v>295</v>
      </c>
      <c r="D28" t="s">
        <v>273</v>
      </c>
      <c r="E28" t="s">
        <v>246</v>
      </c>
    </row>
    <row r="30" spans="2:5" x14ac:dyDescent="0.25">
      <c r="B30" t="s">
        <v>69</v>
      </c>
      <c r="C30" s="52" t="s">
        <v>289</v>
      </c>
      <c r="D30" t="s">
        <v>267</v>
      </c>
      <c r="E30" t="s">
        <v>243</v>
      </c>
    </row>
    <row r="31" spans="2:5" x14ac:dyDescent="0.25">
      <c r="B31" t="s">
        <v>63</v>
      </c>
      <c r="C31" s="52" t="s">
        <v>293</v>
      </c>
      <c r="D31" t="s">
        <v>271</v>
      </c>
      <c r="E31" t="s">
        <v>247</v>
      </c>
    </row>
    <row r="32" spans="2:5" x14ac:dyDescent="0.25">
      <c r="B32" t="s">
        <v>65</v>
      </c>
      <c r="C32" s="52" t="s">
        <v>294</v>
      </c>
      <c r="D32" t="s">
        <v>272</v>
      </c>
      <c r="E32" t="s">
        <v>248</v>
      </c>
    </row>
    <row r="33" spans="2:5" x14ac:dyDescent="0.25">
      <c r="B33" t="s">
        <v>57</v>
      </c>
      <c r="C33" s="52" t="s">
        <v>295</v>
      </c>
      <c r="D33" t="s">
        <v>273</v>
      </c>
      <c r="E33" t="s">
        <v>246</v>
      </c>
    </row>
    <row r="35" spans="2:5" x14ac:dyDescent="0.25">
      <c r="B35" t="s">
        <v>67</v>
      </c>
      <c r="C35" t="s">
        <v>296</v>
      </c>
      <c r="D35" t="s">
        <v>274</v>
      </c>
      <c r="E35" t="s">
        <v>249</v>
      </c>
    </row>
    <row r="36" spans="2:5" x14ac:dyDescent="0.25">
      <c r="B36" t="s">
        <v>14</v>
      </c>
      <c r="C36" t="s">
        <v>297</v>
      </c>
      <c r="D36" t="s">
        <v>275</v>
      </c>
      <c r="E36" t="s">
        <v>250</v>
      </c>
    </row>
    <row r="37" spans="2:5" x14ac:dyDescent="0.25">
      <c r="B37" t="s">
        <v>34</v>
      </c>
      <c r="C37" t="s">
        <v>298</v>
      </c>
      <c r="D37" t="s">
        <v>276</v>
      </c>
      <c r="E37" t="s">
        <v>251</v>
      </c>
    </row>
    <row r="38" spans="2:5" x14ac:dyDescent="0.25">
      <c r="B38" t="s">
        <v>66</v>
      </c>
      <c r="C38" t="s">
        <v>299</v>
      </c>
      <c r="D38" t="s">
        <v>277</v>
      </c>
      <c r="E38" t="s">
        <v>252</v>
      </c>
    </row>
    <row r="39" spans="2:5" x14ac:dyDescent="0.25">
      <c r="B39" t="s">
        <v>37</v>
      </c>
      <c r="C39" t="s">
        <v>300</v>
      </c>
      <c r="D39" t="s">
        <v>278</v>
      </c>
      <c r="E39" t="s">
        <v>253</v>
      </c>
    </row>
    <row r="40" spans="2:5" x14ac:dyDescent="0.25">
      <c r="B40" t="s">
        <v>52</v>
      </c>
      <c r="C40" t="s">
        <v>301</v>
      </c>
      <c r="D40" t="s">
        <v>279</v>
      </c>
      <c r="E40" t="s">
        <v>254</v>
      </c>
    </row>
    <row r="42" spans="2:5" x14ac:dyDescent="0.25">
      <c r="B42" t="s">
        <v>303</v>
      </c>
      <c r="C42" t="s">
        <v>302</v>
      </c>
      <c r="D42" t="s">
        <v>280</v>
      </c>
      <c r="E42" t="s">
        <v>255</v>
      </c>
    </row>
    <row r="51" spans="2:5" x14ac:dyDescent="0.25">
      <c r="B51" t="s">
        <v>51</v>
      </c>
      <c r="C51" t="s">
        <v>304</v>
      </c>
      <c r="D51" t="s">
        <v>281</v>
      </c>
      <c r="E51" t="s">
        <v>256</v>
      </c>
    </row>
    <row r="52" spans="2:5" x14ac:dyDescent="0.25">
      <c r="B52" t="s">
        <v>76</v>
      </c>
      <c r="C52" t="s">
        <v>305</v>
      </c>
      <c r="D52" t="s">
        <v>282</v>
      </c>
      <c r="E52" t="s">
        <v>257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B1:F38"/>
  <sheetViews>
    <sheetView workbookViewId="0">
      <selection activeCell="B23" sqref="B23"/>
    </sheetView>
  </sheetViews>
  <sheetFormatPr defaultRowHeight="15" x14ac:dyDescent="0.25"/>
  <cols>
    <col min="1" max="1" width="4.7109375" customWidth="1"/>
    <col min="2" max="5" width="61.140625" bestFit="1" customWidth="1"/>
  </cols>
  <sheetData>
    <row r="1" spans="2:6" x14ac:dyDescent="0.25">
      <c r="B1" s="47" t="s">
        <v>225</v>
      </c>
      <c r="C1" s="47" t="s">
        <v>226</v>
      </c>
      <c r="D1" s="47" t="s">
        <v>227</v>
      </c>
      <c r="E1" s="47" t="s">
        <v>228</v>
      </c>
    </row>
    <row r="2" spans="2:6" ht="18.75" x14ac:dyDescent="0.3">
      <c r="B2" s="6" t="s">
        <v>54</v>
      </c>
      <c r="C2" s="6" t="s">
        <v>229</v>
      </c>
      <c r="D2" s="6" t="s">
        <v>258</v>
      </c>
      <c r="E2" s="6" t="s">
        <v>234</v>
      </c>
    </row>
    <row r="3" spans="2:6" x14ac:dyDescent="0.25">
      <c r="B3" s="50" t="s">
        <v>325</v>
      </c>
      <c r="C3" t="s">
        <v>324</v>
      </c>
      <c r="D3" t="s">
        <v>326</v>
      </c>
      <c r="E3" t="s">
        <v>327</v>
      </c>
    </row>
    <row r="4" spans="2:6" x14ac:dyDescent="0.25">
      <c r="B4" s="7" t="s">
        <v>56</v>
      </c>
      <c r="C4" t="s">
        <v>231</v>
      </c>
      <c r="D4" t="s">
        <v>232</v>
      </c>
      <c r="E4" t="s">
        <v>233</v>
      </c>
    </row>
    <row r="5" spans="2:6" x14ac:dyDescent="0.25">
      <c r="B5" s="7" t="s">
        <v>59</v>
      </c>
      <c r="C5" s="7" t="s">
        <v>59</v>
      </c>
      <c r="D5" t="s">
        <v>259</v>
      </c>
      <c r="E5" t="s">
        <v>235</v>
      </c>
    </row>
    <row r="6" spans="2:6" x14ac:dyDescent="0.25">
      <c r="B6" s="7" t="s">
        <v>60</v>
      </c>
      <c r="C6" s="52" t="s">
        <v>230</v>
      </c>
      <c r="D6" t="s">
        <v>260</v>
      </c>
      <c r="E6" t="s">
        <v>236</v>
      </c>
    </row>
    <row r="7" spans="2:6" x14ac:dyDescent="0.25">
      <c r="B7" s="51"/>
      <c r="C7" s="49"/>
      <c r="D7" s="49"/>
      <c r="E7" s="49"/>
      <c r="F7" s="49"/>
    </row>
    <row r="8" spans="2:6" x14ac:dyDescent="0.25">
      <c r="B8" s="51" t="s">
        <v>61</v>
      </c>
      <c r="C8" s="52" t="s">
        <v>285</v>
      </c>
      <c r="D8" t="s">
        <v>263</v>
      </c>
      <c r="E8" t="s">
        <v>239</v>
      </c>
    </row>
    <row r="9" spans="2:6" x14ac:dyDescent="0.25">
      <c r="B9" s="7" t="s">
        <v>64</v>
      </c>
      <c r="C9" s="52" t="s">
        <v>290</v>
      </c>
      <c r="D9" t="s">
        <v>268</v>
      </c>
      <c r="E9" t="s">
        <v>244</v>
      </c>
    </row>
    <row r="10" spans="2:6" x14ac:dyDescent="0.25">
      <c r="B10" s="7" t="s">
        <v>62</v>
      </c>
      <c r="C10" s="52" t="s">
        <v>291</v>
      </c>
      <c r="D10" t="s">
        <v>269</v>
      </c>
      <c r="E10" t="s">
        <v>245</v>
      </c>
    </row>
    <row r="11" spans="2:6" x14ac:dyDescent="0.25">
      <c r="B11" s="7" t="s">
        <v>6</v>
      </c>
      <c r="C11" s="52" t="s">
        <v>292</v>
      </c>
      <c r="D11" t="s">
        <v>270</v>
      </c>
      <c r="E11" t="s">
        <v>246</v>
      </c>
    </row>
    <row r="12" spans="2:6" x14ac:dyDescent="0.25">
      <c r="B12" s="7"/>
    </row>
    <row r="13" spans="2:6" x14ac:dyDescent="0.25">
      <c r="B13" s="7" t="s">
        <v>68</v>
      </c>
      <c r="C13" s="52" t="s">
        <v>286</v>
      </c>
      <c r="D13" t="s">
        <v>264</v>
      </c>
      <c r="E13" t="s">
        <v>240</v>
      </c>
    </row>
    <row r="14" spans="2:6" x14ac:dyDescent="0.25">
      <c r="B14" s="7" t="s">
        <v>63</v>
      </c>
      <c r="C14" s="52" t="s">
        <v>293</v>
      </c>
      <c r="D14" t="s">
        <v>271</v>
      </c>
      <c r="E14" t="s">
        <v>247</v>
      </c>
    </row>
    <row r="15" spans="2:6" x14ac:dyDescent="0.25">
      <c r="B15" t="s">
        <v>65</v>
      </c>
      <c r="C15" s="52" t="s">
        <v>294</v>
      </c>
      <c r="D15" t="s">
        <v>272</v>
      </c>
      <c r="E15" t="s">
        <v>248</v>
      </c>
    </row>
    <row r="16" spans="2:6" x14ac:dyDescent="0.25">
      <c r="B16" t="s">
        <v>57</v>
      </c>
      <c r="C16" s="52" t="s">
        <v>295</v>
      </c>
      <c r="D16" t="s">
        <v>273</v>
      </c>
      <c r="E16" t="s">
        <v>246</v>
      </c>
    </row>
    <row r="18" spans="2:5" x14ac:dyDescent="0.25">
      <c r="B18" t="s">
        <v>69</v>
      </c>
      <c r="C18" s="52" t="s">
        <v>289</v>
      </c>
      <c r="D18" t="s">
        <v>267</v>
      </c>
      <c r="E18" t="s">
        <v>243</v>
      </c>
    </row>
    <row r="19" spans="2:5" x14ac:dyDescent="0.25">
      <c r="B19" t="s">
        <v>63</v>
      </c>
      <c r="C19" s="52" t="s">
        <v>293</v>
      </c>
      <c r="D19" t="s">
        <v>271</v>
      </c>
      <c r="E19" t="s">
        <v>247</v>
      </c>
    </row>
    <row r="20" spans="2:5" x14ac:dyDescent="0.25">
      <c r="B20" t="s">
        <v>65</v>
      </c>
      <c r="C20" s="52" t="s">
        <v>294</v>
      </c>
      <c r="D20" t="s">
        <v>272</v>
      </c>
      <c r="E20" t="s">
        <v>248</v>
      </c>
    </row>
    <row r="21" spans="2:5" x14ac:dyDescent="0.25">
      <c r="B21" t="s">
        <v>57</v>
      </c>
      <c r="C21" s="52" t="s">
        <v>295</v>
      </c>
      <c r="D21" t="s">
        <v>273</v>
      </c>
      <c r="E21" t="s">
        <v>246</v>
      </c>
    </row>
    <row r="23" spans="2:5" x14ac:dyDescent="0.25">
      <c r="B23" t="s">
        <v>67</v>
      </c>
      <c r="C23" t="s">
        <v>296</v>
      </c>
      <c r="D23" t="s">
        <v>274</v>
      </c>
      <c r="E23" t="s">
        <v>249</v>
      </c>
    </row>
    <row r="24" spans="2:5" x14ac:dyDescent="0.25">
      <c r="B24" t="s">
        <v>14</v>
      </c>
      <c r="C24" t="s">
        <v>297</v>
      </c>
      <c r="D24" t="s">
        <v>275</v>
      </c>
      <c r="E24" t="s">
        <v>250</v>
      </c>
    </row>
    <row r="25" spans="2:5" x14ac:dyDescent="0.25">
      <c r="B25" t="s">
        <v>34</v>
      </c>
      <c r="C25" t="s">
        <v>298</v>
      </c>
      <c r="D25" t="s">
        <v>276</v>
      </c>
      <c r="E25" t="s">
        <v>251</v>
      </c>
    </row>
    <row r="26" spans="2:5" x14ac:dyDescent="0.25">
      <c r="B26" t="s">
        <v>66</v>
      </c>
      <c r="C26" t="s">
        <v>299</v>
      </c>
      <c r="D26" t="s">
        <v>277</v>
      </c>
      <c r="E26" t="s">
        <v>252</v>
      </c>
    </row>
    <row r="27" spans="2:5" x14ac:dyDescent="0.25">
      <c r="B27" t="s">
        <v>37</v>
      </c>
      <c r="C27" t="s">
        <v>300</v>
      </c>
      <c r="D27" t="s">
        <v>278</v>
      </c>
      <c r="E27" t="s">
        <v>253</v>
      </c>
    </row>
    <row r="29" spans="2:5" x14ac:dyDescent="0.25">
      <c r="B29" t="s">
        <v>42</v>
      </c>
      <c r="C29" t="s">
        <v>302</v>
      </c>
      <c r="D29" t="s">
        <v>280</v>
      </c>
      <c r="E29" t="s">
        <v>255</v>
      </c>
    </row>
    <row r="38" spans="2:5" x14ac:dyDescent="0.25">
      <c r="B38" t="s">
        <v>51</v>
      </c>
      <c r="C38" t="s">
        <v>304</v>
      </c>
      <c r="D38" t="s">
        <v>281</v>
      </c>
      <c r="E38"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Scheda_COP-SEPR</vt:lpstr>
      <vt:lpstr>Unità_COP-SEPR</vt:lpstr>
      <vt:lpstr>Data_Base_COP</vt:lpstr>
      <vt:lpstr>Data_Base_SEPR</vt:lpstr>
      <vt:lpstr>Traduzioni_SEPR</vt:lpstr>
      <vt:lpstr>Traduzioni_COP</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Amos Battisti</dc:creator>
  <cp:lastModifiedBy>Vincenzo D'Isanto</cp:lastModifiedBy>
  <cp:lastPrinted>2017-02-14T17:24:42Z</cp:lastPrinted>
  <dcterms:created xsi:type="dcterms:W3CDTF">2017-02-13T08:34:37Z</dcterms:created>
  <dcterms:modified xsi:type="dcterms:W3CDTF">2021-06-07T08:47:15Z</dcterms:modified>
</cp:coreProperties>
</file>